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asilewska_b\Desktop\"/>
    </mc:Choice>
  </mc:AlternateContent>
  <bookViews>
    <workbookView xWindow="0" yWindow="0" windowWidth="20460" windowHeight="7620" tabRatio="500" firstSheet="1" activeTab="1"/>
  </bookViews>
  <sheets>
    <sheet name="DEF" sheetId="1" state="hidden" r:id="rId1"/>
    <sheet name="TYTUŁ" sheetId="2" r:id="rId2"/>
    <sheet name="RAPORT" sheetId="3" r:id="rId3"/>
    <sheet name="PROGNOZA" sheetId="4" r:id="rId4"/>
    <sheet name="OGOLNE" sheetId="5" r:id="rId5"/>
    <sheet name="BUD_GMIN" sheetId="6" r:id="rId6"/>
    <sheet name="BUD_USLUG" sheetId="7" r:id="rId7"/>
    <sheet name="BUD_MIESZK" sheetId="8" r:id="rId8"/>
    <sheet name="BUD_MIESZK_A" sheetId="9" r:id="rId9"/>
    <sheet name="PRZEM" sheetId="10" r:id="rId10"/>
    <sheet name="OSW" sheetId="11" r:id="rId11"/>
    <sheet name="TR_GMIN" sheetId="12" r:id="rId12"/>
    <sheet name="TR_PUBL" sheetId="13" r:id="rId13"/>
    <sheet name="TR_PRYW" sheetId="14" r:id="rId14"/>
    <sheet name="G_ODP" sheetId="15" r:id="rId15"/>
    <sheet name="G_W-S" sheetId="16" r:id="rId16"/>
    <sheet name="DANE_GAZ" sheetId="17" r:id="rId17"/>
  </sheets>
  <externalReferences>
    <externalReference r:id="rId18"/>
    <externalReference r:id="rId19"/>
  </externalReferences>
  <definedNames>
    <definedName name="EURO">DEF!$B$2:$B$10</definedName>
    <definedName name="JEDN" localSheetId="3">[1]DEF!$C$2:$C$10</definedName>
    <definedName name="JEDN">DEF!$C$2:$C$10</definedName>
    <definedName name="KAT_POJ" localSheetId="3">[1]DEF!$A$2:$A$10</definedName>
    <definedName name="KAT_POJ">DEF!$A$2:$A$10</definedName>
    <definedName name="KLAS_BUD" localSheetId="3">[1]DEF!$E$2:$E$21</definedName>
    <definedName name="KLAS_BUD">DEF!$E$2:$E$21</definedName>
    <definedName name="_xlnm.Print_Area" localSheetId="6">BUD_USLUG!$A$1:$K$30</definedName>
    <definedName name="_xlnm.Print_Area" localSheetId="2">RAPORT!$A$1:$S$33</definedName>
    <definedName name="_xlnm.Print_Area" localSheetId="13">TR_PRYW!$A$1:$O$19</definedName>
    <definedName name="OSW_TECH">DEF!$J$2:$J$9</definedName>
    <definedName name="OSW_TYP" localSheetId="3">[1]DEF!$I$2:$I$4</definedName>
    <definedName name="OSW_TYP">DEF!$I$2:$I$4</definedName>
    <definedName name="PAL_POJ" localSheetId="3">[1]DEF!$D$2:$D$10</definedName>
    <definedName name="PAL_POJ">DEF!$D$2:$D$10</definedName>
    <definedName name="PRZEZ_OZE">DEF!$H$2:$H$5</definedName>
    <definedName name="RODZAJ_OZE">DEF!$G$2:$G$13</definedName>
    <definedName name="STATUS_SKLAD">DEF!$L$2:$L$4</definedName>
    <definedName name="TAK_OZE" localSheetId="3">[1]DEF!$F$2:$F$3</definedName>
    <definedName name="TAK_OZE">DEF!$F$2:$F$3</definedName>
    <definedName name="ZAG_GAZWYSYP">DEF!$K$2:$K$6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9" i="8" l="1"/>
  <c r="J27" i="8" s="1"/>
  <c r="J28" i="8" l="1"/>
  <c r="J26" i="8"/>
  <c r="J23" i="8"/>
  <c r="J25" i="8"/>
  <c r="J24" i="8"/>
  <c r="C11" i="6"/>
  <c r="C9" i="6"/>
  <c r="C7" i="6"/>
  <c r="C5" i="6"/>
  <c r="C7" i="8"/>
  <c r="G7" i="8" s="1"/>
  <c r="I7" i="8" s="1"/>
  <c r="H78" i="17"/>
  <c r="G78" i="17"/>
  <c r="F78" i="17"/>
  <c r="E78" i="17"/>
  <c r="H72" i="17"/>
  <c r="G72" i="17"/>
  <c r="F72" i="17"/>
  <c r="E72" i="17"/>
  <c r="H63" i="17"/>
  <c r="G63" i="17"/>
  <c r="F63" i="17"/>
  <c r="E63" i="17"/>
  <c r="H57" i="17"/>
  <c r="G57" i="17"/>
  <c r="F57" i="17"/>
  <c r="E57" i="17"/>
  <c r="H47" i="17"/>
  <c r="G47" i="17"/>
  <c r="F47" i="17"/>
  <c r="E47" i="17"/>
  <c r="H41" i="17"/>
  <c r="G41" i="17"/>
  <c r="F41" i="17"/>
  <c r="E41" i="17"/>
  <c r="H31" i="17"/>
  <c r="G31" i="17"/>
  <c r="F31" i="17"/>
  <c r="E31" i="17"/>
  <c r="H25" i="17"/>
  <c r="G25" i="17"/>
  <c r="F25" i="17"/>
  <c r="E25" i="17"/>
  <c r="H15" i="17"/>
  <c r="G15" i="17"/>
  <c r="F15" i="17"/>
  <c r="E15" i="17"/>
  <c r="H9" i="17"/>
  <c r="G9" i="17"/>
  <c r="F9" i="17"/>
  <c r="E9" i="17"/>
  <c r="C6" i="17"/>
  <c r="C12" i="14"/>
  <c r="F11" i="14"/>
  <c r="J11" i="14" s="1"/>
  <c r="F10" i="14"/>
  <c r="J10" i="14" s="1"/>
  <c r="F9" i="14"/>
  <c r="J9" i="14" s="1"/>
  <c r="F8" i="14"/>
  <c r="J8" i="14" s="1"/>
  <c r="F7" i="14"/>
  <c r="J7" i="14" s="1"/>
  <c r="F6" i="14"/>
  <c r="J6" i="14" s="1"/>
  <c r="F5" i="14"/>
  <c r="D19" i="13"/>
  <c r="D21" i="13" s="1"/>
  <c r="D14" i="13"/>
  <c r="C8" i="13"/>
  <c r="G8" i="13" s="1"/>
  <c r="I8" i="13" s="1"/>
  <c r="C6" i="13"/>
  <c r="G6" i="13" s="1"/>
  <c r="C5" i="13"/>
  <c r="G5" i="13" s="1"/>
  <c r="C11" i="3" s="1"/>
  <c r="C8" i="12"/>
  <c r="G8" i="12" s="1"/>
  <c r="C7" i="12"/>
  <c r="G7" i="12" s="1"/>
  <c r="H10" i="3" s="1"/>
  <c r="C6" i="12"/>
  <c r="G6" i="12" s="1"/>
  <c r="I6" i="12" s="1"/>
  <c r="C5" i="12"/>
  <c r="G5" i="12" s="1"/>
  <c r="I5" i="12" s="1"/>
  <c r="D5" i="11"/>
  <c r="C14" i="10"/>
  <c r="G14" i="10" s="1"/>
  <c r="I14" i="10" s="1"/>
  <c r="C13" i="10"/>
  <c r="G13" i="10" s="1"/>
  <c r="I13" i="10" s="1"/>
  <c r="I12" i="10"/>
  <c r="G12" i="10"/>
  <c r="C11" i="10"/>
  <c r="G11" i="10" s="1"/>
  <c r="I11" i="10" s="1"/>
  <c r="G10" i="10"/>
  <c r="I10" i="10" s="1"/>
  <c r="C9" i="10"/>
  <c r="G9" i="10" s="1"/>
  <c r="I9" i="10" s="1"/>
  <c r="G8" i="10"/>
  <c r="I8" i="10" s="1"/>
  <c r="G7" i="10"/>
  <c r="I7" i="10" s="1"/>
  <c r="C7" i="10"/>
  <c r="C6" i="10"/>
  <c r="G6" i="10" s="1"/>
  <c r="G5" i="10"/>
  <c r="I5" i="10" s="1"/>
  <c r="AE347" i="9"/>
  <c r="AD347" i="9"/>
  <c r="AC347" i="9"/>
  <c r="AB347" i="9"/>
  <c r="V347" i="9"/>
  <c r="S347" i="9"/>
  <c r="P347" i="9"/>
  <c r="C347" i="9"/>
  <c r="AE346" i="9"/>
  <c r="AD346" i="9"/>
  <c r="AC346" i="9"/>
  <c r="AB346" i="9"/>
  <c r="V346" i="9"/>
  <c r="S346" i="9"/>
  <c r="P346" i="9"/>
  <c r="C346" i="9"/>
  <c r="AE345" i="9"/>
  <c r="AD345" i="9"/>
  <c r="AC345" i="9"/>
  <c r="AB345" i="9"/>
  <c r="V345" i="9"/>
  <c r="S345" i="9"/>
  <c r="P345" i="9"/>
  <c r="C345" i="9"/>
  <c r="AE344" i="9"/>
  <c r="AD344" i="9"/>
  <c r="AC344" i="9"/>
  <c r="AB344" i="9"/>
  <c r="V344" i="9"/>
  <c r="S344" i="9"/>
  <c r="P344" i="9"/>
  <c r="C344" i="9"/>
  <c r="AE343" i="9"/>
  <c r="AD343" i="9"/>
  <c r="AC343" i="9"/>
  <c r="AB343" i="9"/>
  <c r="V343" i="9"/>
  <c r="S343" i="9"/>
  <c r="P343" i="9"/>
  <c r="C343" i="9"/>
  <c r="AE342" i="9"/>
  <c r="AD342" i="9"/>
  <c r="AC342" i="9"/>
  <c r="AB342" i="9"/>
  <c r="V342" i="9"/>
  <c r="S342" i="9"/>
  <c r="P342" i="9"/>
  <c r="C342" i="9"/>
  <c r="AE341" i="9"/>
  <c r="AD341" i="9"/>
  <c r="AC341" i="9"/>
  <c r="AB341" i="9"/>
  <c r="V341" i="9"/>
  <c r="S341" i="9"/>
  <c r="P341" i="9"/>
  <c r="C341" i="9"/>
  <c r="AE340" i="9"/>
  <c r="AD340" i="9"/>
  <c r="AC340" i="9"/>
  <c r="AB340" i="9"/>
  <c r="V340" i="9"/>
  <c r="S340" i="9"/>
  <c r="P340" i="9"/>
  <c r="C340" i="9"/>
  <c r="AE339" i="9"/>
  <c r="AD339" i="9"/>
  <c r="AC339" i="9"/>
  <c r="AB339" i="9"/>
  <c r="V339" i="9"/>
  <c r="S339" i="9"/>
  <c r="P339" i="9"/>
  <c r="C339" i="9"/>
  <c r="AE338" i="9"/>
  <c r="AD338" i="9"/>
  <c r="AC338" i="9"/>
  <c r="AB338" i="9"/>
  <c r="V338" i="9"/>
  <c r="S338" i="9"/>
  <c r="P338" i="9"/>
  <c r="C338" i="9"/>
  <c r="AE337" i="9"/>
  <c r="AD337" i="9"/>
  <c r="AC337" i="9"/>
  <c r="AB337" i="9"/>
  <c r="V337" i="9"/>
  <c r="S337" i="9"/>
  <c r="P337" i="9"/>
  <c r="C337" i="9"/>
  <c r="AE336" i="9"/>
  <c r="AD336" i="9"/>
  <c r="AC336" i="9"/>
  <c r="AB336" i="9"/>
  <c r="V336" i="9"/>
  <c r="S336" i="9"/>
  <c r="P336" i="9"/>
  <c r="C336" i="9"/>
  <c r="AE335" i="9"/>
  <c r="AD335" i="9"/>
  <c r="AC335" i="9"/>
  <c r="AB335" i="9"/>
  <c r="V335" i="9"/>
  <c r="S335" i="9"/>
  <c r="P335" i="9"/>
  <c r="C335" i="9"/>
  <c r="AE334" i="9"/>
  <c r="AD334" i="9"/>
  <c r="AC334" i="9"/>
  <c r="AB334" i="9"/>
  <c r="V334" i="9"/>
  <c r="S334" i="9"/>
  <c r="P334" i="9"/>
  <c r="C334" i="9"/>
  <c r="AE333" i="9"/>
  <c r="AD333" i="9"/>
  <c r="AC333" i="9"/>
  <c r="AB333" i="9"/>
  <c r="V333" i="9"/>
  <c r="S333" i="9"/>
  <c r="P333" i="9"/>
  <c r="C333" i="9"/>
  <c r="AE332" i="9"/>
  <c r="AD332" i="9"/>
  <c r="AC332" i="9"/>
  <c r="AB332" i="9"/>
  <c r="V332" i="9"/>
  <c r="S332" i="9"/>
  <c r="P332" i="9"/>
  <c r="C332" i="9"/>
  <c r="AE331" i="9"/>
  <c r="AD331" i="9"/>
  <c r="AC331" i="9"/>
  <c r="AB331" i="9"/>
  <c r="V331" i="9"/>
  <c r="S331" i="9"/>
  <c r="P331" i="9"/>
  <c r="C331" i="9"/>
  <c r="AE330" i="9"/>
  <c r="AD330" i="9"/>
  <c r="AC330" i="9"/>
  <c r="AB330" i="9"/>
  <c r="V330" i="9"/>
  <c r="S330" i="9"/>
  <c r="P330" i="9"/>
  <c r="C330" i="9"/>
  <c r="AE329" i="9"/>
  <c r="AD329" i="9"/>
  <c r="AC329" i="9"/>
  <c r="AB329" i="9"/>
  <c r="V329" i="9"/>
  <c r="S329" i="9"/>
  <c r="P329" i="9"/>
  <c r="C329" i="9"/>
  <c r="AE328" i="9"/>
  <c r="AD328" i="9"/>
  <c r="AC328" i="9"/>
  <c r="AB328" i="9"/>
  <c r="V328" i="9"/>
  <c r="S328" i="9"/>
  <c r="P328" i="9"/>
  <c r="C328" i="9"/>
  <c r="AE327" i="9"/>
  <c r="AD327" i="9"/>
  <c r="AC327" i="9"/>
  <c r="AB327" i="9"/>
  <c r="V327" i="9"/>
  <c r="S327" i="9"/>
  <c r="P327" i="9"/>
  <c r="C327" i="9"/>
  <c r="AE326" i="9"/>
  <c r="AD326" i="9"/>
  <c r="AC326" i="9"/>
  <c r="AB326" i="9"/>
  <c r="V326" i="9"/>
  <c r="S326" i="9"/>
  <c r="P326" i="9"/>
  <c r="C326" i="9"/>
  <c r="AE325" i="9"/>
  <c r="AD325" i="9"/>
  <c r="AC325" i="9"/>
  <c r="AB325" i="9"/>
  <c r="V325" i="9"/>
  <c r="S325" i="9"/>
  <c r="P325" i="9"/>
  <c r="C325" i="9"/>
  <c r="AE324" i="9"/>
  <c r="AD324" i="9"/>
  <c r="AC324" i="9"/>
  <c r="AB324" i="9"/>
  <c r="V324" i="9"/>
  <c r="S324" i="9"/>
  <c r="P324" i="9"/>
  <c r="C324" i="9"/>
  <c r="AE323" i="9"/>
  <c r="AD323" i="9"/>
  <c r="AC323" i="9"/>
  <c r="AB323" i="9"/>
  <c r="V323" i="9"/>
  <c r="S323" i="9"/>
  <c r="P323" i="9"/>
  <c r="C323" i="9"/>
  <c r="AE322" i="9"/>
  <c r="AD322" i="9"/>
  <c r="AC322" i="9"/>
  <c r="AB322" i="9"/>
  <c r="V322" i="9"/>
  <c r="S322" i="9"/>
  <c r="P322" i="9"/>
  <c r="C322" i="9"/>
  <c r="AE321" i="9"/>
  <c r="AD321" i="9"/>
  <c r="AC321" i="9"/>
  <c r="AB321" i="9"/>
  <c r="V321" i="9"/>
  <c r="S321" i="9"/>
  <c r="P321" i="9"/>
  <c r="C321" i="9"/>
  <c r="AE320" i="9"/>
  <c r="AD320" i="9"/>
  <c r="AC320" i="9"/>
  <c r="AB320" i="9"/>
  <c r="V320" i="9"/>
  <c r="S320" i="9"/>
  <c r="P320" i="9"/>
  <c r="C320" i="9"/>
  <c r="AE319" i="9"/>
  <c r="AD319" i="9"/>
  <c r="AC319" i="9"/>
  <c r="AB319" i="9"/>
  <c r="V319" i="9"/>
  <c r="S319" i="9"/>
  <c r="P319" i="9"/>
  <c r="C319" i="9"/>
  <c r="AE318" i="9"/>
  <c r="AD318" i="9"/>
  <c r="AC318" i="9"/>
  <c r="AB318" i="9"/>
  <c r="V318" i="9"/>
  <c r="S318" i="9"/>
  <c r="P318" i="9"/>
  <c r="C318" i="9"/>
  <c r="AE317" i="9"/>
  <c r="AD317" i="9"/>
  <c r="AC317" i="9"/>
  <c r="AB317" i="9"/>
  <c r="V317" i="9"/>
  <c r="S317" i="9"/>
  <c r="P317" i="9"/>
  <c r="C317" i="9"/>
  <c r="AE316" i="9"/>
  <c r="AD316" i="9"/>
  <c r="AC316" i="9"/>
  <c r="AB316" i="9"/>
  <c r="V316" i="9"/>
  <c r="S316" i="9"/>
  <c r="P316" i="9"/>
  <c r="C316" i="9"/>
  <c r="AE315" i="9"/>
  <c r="AD315" i="9"/>
  <c r="AC315" i="9"/>
  <c r="AB315" i="9"/>
  <c r="V315" i="9"/>
  <c r="S315" i="9"/>
  <c r="P315" i="9"/>
  <c r="C315" i="9"/>
  <c r="AE314" i="9"/>
  <c r="AD314" i="9"/>
  <c r="AC314" i="9"/>
  <c r="AB314" i="9"/>
  <c r="V314" i="9"/>
  <c r="S314" i="9"/>
  <c r="P314" i="9"/>
  <c r="C314" i="9"/>
  <c r="AE313" i="9"/>
  <c r="AD313" i="9"/>
  <c r="AC313" i="9"/>
  <c r="AB313" i="9"/>
  <c r="V313" i="9"/>
  <c r="S313" i="9"/>
  <c r="P313" i="9"/>
  <c r="C313" i="9"/>
  <c r="AE312" i="9"/>
  <c r="AD312" i="9"/>
  <c r="AC312" i="9"/>
  <c r="AB312" i="9"/>
  <c r="V312" i="9"/>
  <c r="S312" i="9"/>
  <c r="P312" i="9"/>
  <c r="C312" i="9"/>
  <c r="AE311" i="9"/>
  <c r="AD311" i="9"/>
  <c r="AC311" i="9"/>
  <c r="AB311" i="9"/>
  <c r="V311" i="9"/>
  <c r="S311" i="9"/>
  <c r="P311" i="9"/>
  <c r="C311" i="9"/>
  <c r="AE310" i="9"/>
  <c r="AD310" i="9"/>
  <c r="AC310" i="9"/>
  <c r="AB310" i="9"/>
  <c r="V310" i="9"/>
  <c r="S310" i="9"/>
  <c r="P310" i="9"/>
  <c r="C310" i="9"/>
  <c r="AE309" i="9"/>
  <c r="AD309" i="9"/>
  <c r="AC309" i="9"/>
  <c r="AB309" i="9"/>
  <c r="V309" i="9"/>
  <c r="S309" i="9"/>
  <c r="P309" i="9"/>
  <c r="C309" i="9"/>
  <c r="AE308" i="9"/>
  <c r="AD308" i="9"/>
  <c r="AC308" i="9"/>
  <c r="AB308" i="9"/>
  <c r="V308" i="9"/>
  <c r="S308" i="9"/>
  <c r="P308" i="9"/>
  <c r="C308" i="9"/>
  <c r="AE307" i="9"/>
  <c r="AD307" i="9"/>
  <c r="AC307" i="9"/>
  <c r="AB307" i="9"/>
  <c r="V307" i="9"/>
  <c r="S307" i="9"/>
  <c r="P307" i="9"/>
  <c r="C307" i="9"/>
  <c r="AE306" i="9"/>
  <c r="AD306" i="9"/>
  <c r="AC306" i="9"/>
  <c r="AB306" i="9"/>
  <c r="V306" i="9"/>
  <c r="S306" i="9"/>
  <c r="P306" i="9"/>
  <c r="C306" i="9"/>
  <c r="AE305" i="9"/>
  <c r="AD305" i="9"/>
  <c r="AC305" i="9"/>
  <c r="AB305" i="9"/>
  <c r="V305" i="9"/>
  <c r="S305" i="9"/>
  <c r="P305" i="9"/>
  <c r="C305" i="9"/>
  <c r="AE304" i="9"/>
  <c r="AD304" i="9"/>
  <c r="AC304" i="9"/>
  <c r="AB304" i="9"/>
  <c r="V304" i="9"/>
  <c r="S304" i="9"/>
  <c r="P304" i="9"/>
  <c r="C304" i="9"/>
  <c r="AE303" i="9"/>
  <c r="AD303" i="9"/>
  <c r="AC303" i="9"/>
  <c r="AB303" i="9"/>
  <c r="V303" i="9"/>
  <c r="S303" i="9"/>
  <c r="P303" i="9"/>
  <c r="C303" i="9"/>
  <c r="AE302" i="9"/>
  <c r="AD302" i="9"/>
  <c r="AC302" i="9"/>
  <c r="AB302" i="9"/>
  <c r="V302" i="9"/>
  <c r="S302" i="9"/>
  <c r="P302" i="9"/>
  <c r="C302" i="9"/>
  <c r="AE301" i="9"/>
  <c r="AD301" i="9"/>
  <c r="AC301" i="9"/>
  <c r="AB301" i="9"/>
  <c r="V301" i="9"/>
  <c r="S301" i="9"/>
  <c r="P301" i="9"/>
  <c r="C301" i="9"/>
  <c r="AE300" i="9"/>
  <c r="AD300" i="9"/>
  <c r="AC300" i="9"/>
  <c r="AB300" i="9"/>
  <c r="V300" i="9"/>
  <c r="S300" i="9"/>
  <c r="P300" i="9"/>
  <c r="C300" i="9"/>
  <c r="AE299" i="9"/>
  <c r="AD299" i="9"/>
  <c r="AC299" i="9"/>
  <c r="AB299" i="9"/>
  <c r="V299" i="9"/>
  <c r="S299" i="9"/>
  <c r="P299" i="9"/>
  <c r="C299" i="9"/>
  <c r="AE298" i="9"/>
  <c r="AD298" i="9"/>
  <c r="AC298" i="9"/>
  <c r="AB298" i="9"/>
  <c r="V298" i="9"/>
  <c r="S298" i="9"/>
  <c r="P298" i="9"/>
  <c r="C298" i="9"/>
  <c r="AE297" i="9"/>
  <c r="AD297" i="9"/>
  <c r="AC297" i="9"/>
  <c r="AB297" i="9"/>
  <c r="V297" i="9"/>
  <c r="S297" i="9"/>
  <c r="P297" i="9"/>
  <c r="C297" i="9"/>
  <c r="AE296" i="9"/>
  <c r="AD296" i="9"/>
  <c r="AC296" i="9"/>
  <c r="AB296" i="9"/>
  <c r="V296" i="9"/>
  <c r="S296" i="9"/>
  <c r="P296" i="9"/>
  <c r="C296" i="9"/>
  <c r="AE295" i="9"/>
  <c r="AD295" i="9"/>
  <c r="AC295" i="9"/>
  <c r="AB295" i="9"/>
  <c r="V295" i="9"/>
  <c r="S295" i="9"/>
  <c r="P295" i="9"/>
  <c r="C295" i="9"/>
  <c r="AE294" i="9"/>
  <c r="AD294" i="9"/>
  <c r="AC294" i="9"/>
  <c r="AB294" i="9"/>
  <c r="V294" i="9"/>
  <c r="S294" i="9"/>
  <c r="P294" i="9"/>
  <c r="C294" i="9"/>
  <c r="AE293" i="9"/>
  <c r="AD293" i="9"/>
  <c r="AC293" i="9"/>
  <c r="AB293" i="9"/>
  <c r="V293" i="9"/>
  <c r="S293" i="9"/>
  <c r="P293" i="9"/>
  <c r="C293" i="9"/>
  <c r="AE292" i="9"/>
  <c r="AD292" i="9"/>
  <c r="AC292" i="9"/>
  <c r="AB292" i="9"/>
  <c r="V292" i="9"/>
  <c r="S292" i="9"/>
  <c r="P292" i="9"/>
  <c r="C292" i="9"/>
  <c r="AE291" i="9"/>
  <c r="AD291" i="9"/>
  <c r="AC291" i="9"/>
  <c r="AB291" i="9"/>
  <c r="V291" i="9"/>
  <c r="S291" i="9"/>
  <c r="P291" i="9"/>
  <c r="C291" i="9"/>
  <c r="AE290" i="9"/>
  <c r="AD290" i="9"/>
  <c r="AC290" i="9"/>
  <c r="AB290" i="9"/>
  <c r="V290" i="9"/>
  <c r="S290" i="9"/>
  <c r="P290" i="9"/>
  <c r="C290" i="9"/>
  <c r="AE289" i="9"/>
  <c r="AD289" i="9"/>
  <c r="AC289" i="9"/>
  <c r="AB289" i="9"/>
  <c r="V289" i="9"/>
  <c r="S289" i="9"/>
  <c r="P289" i="9"/>
  <c r="C289" i="9"/>
  <c r="AE288" i="9"/>
  <c r="AD288" i="9"/>
  <c r="AC288" i="9"/>
  <c r="AB288" i="9"/>
  <c r="V288" i="9"/>
  <c r="S288" i="9"/>
  <c r="P288" i="9"/>
  <c r="C288" i="9"/>
  <c r="AE287" i="9"/>
  <c r="AD287" i="9"/>
  <c r="AC287" i="9"/>
  <c r="AB287" i="9"/>
  <c r="V287" i="9"/>
  <c r="S287" i="9"/>
  <c r="P287" i="9"/>
  <c r="C287" i="9"/>
  <c r="AE286" i="9"/>
  <c r="AD286" i="9"/>
  <c r="AC286" i="9"/>
  <c r="AB286" i="9"/>
  <c r="V286" i="9"/>
  <c r="S286" i="9"/>
  <c r="P286" i="9"/>
  <c r="C286" i="9"/>
  <c r="AE285" i="9"/>
  <c r="AD285" i="9"/>
  <c r="AC285" i="9"/>
  <c r="AB285" i="9"/>
  <c r="V285" i="9"/>
  <c r="S285" i="9"/>
  <c r="P285" i="9"/>
  <c r="C285" i="9"/>
  <c r="AE284" i="9"/>
  <c r="AD284" i="9"/>
  <c r="AC284" i="9"/>
  <c r="AB284" i="9"/>
  <c r="V284" i="9"/>
  <c r="S284" i="9"/>
  <c r="P284" i="9"/>
  <c r="C284" i="9"/>
  <c r="AE283" i="9"/>
  <c r="AD283" i="9"/>
  <c r="AC283" i="9"/>
  <c r="AB283" i="9"/>
  <c r="V283" i="9"/>
  <c r="S283" i="9"/>
  <c r="P283" i="9"/>
  <c r="C283" i="9"/>
  <c r="AE282" i="9"/>
  <c r="AD282" i="9"/>
  <c r="AC282" i="9"/>
  <c r="AB282" i="9"/>
  <c r="V282" i="9"/>
  <c r="S282" i="9"/>
  <c r="P282" i="9"/>
  <c r="C282" i="9"/>
  <c r="AE281" i="9"/>
  <c r="AD281" i="9"/>
  <c r="AC281" i="9"/>
  <c r="AB281" i="9"/>
  <c r="V281" i="9"/>
  <c r="S281" i="9"/>
  <c r="P281" i="9"/>
  <c r="C281" i="9"/>
  <c r="AE280" i="9"/>
  <c r="AD280" i="9"/>
  <c r="AC280" i="9"/>
  <c r="AB280" i="9"/>
  <c r="V280" i="9"/>
  <c r="S280" i="9"/>
  <c r="P280" i="9"/>
  <c r="C280" i="9"/>
  <c r="AE279" i="9"/>
  <c r="AD279" i="9"/>
  <c r="AC279" i="9"/>
  <c r="AB279" i="9"/>
  <c r="V279" i="9"/>
  <c r="S279" i="9"/>
  <c r="P279" i="9"/>
  <c r="C279" i="9"/>
  <c r="AE278" i="9"/>
  <c r="AD278" i="9"/>
  <c r="AC278" i="9"/>
  <c r="AB278" i="9"/>
  <c r="V278" i="9"/>
  <c r="S278" i="9"/>
  <c r="P278" i="9"/>
  <c r="C278" i="9"/>
  <c r="AE277" i="9"/>
  <c r="AD277" i="9"/>
  <c r="AC277" i="9"/>
  <c r="AB277" i="9"/>
  <c r="V277" i="9"/>
  <c r="S277" i="9"/>
  <c r="P277" i="9"/>
  <c r="C277" i="9"/>
  <c r="AE276" i="9"/>
  <c r="AD276" i="9"/>
  <c r="AC276" i="9"/>
  <c r="AB276" i="9"/>
  <c r="V276" i="9"/>
  <c r="S276" i="9"/>
  <c r="P276" i="9"/>
  <c r="C276" i="9"/>
  <c r="AE275" i="9"/>
  <c r="AD275" i="9"/>
  <c r="AC275" i="9"/>
  <c r="AB275" i="9"/>
  <c r="V275" i="9"/>
  <c r="S275" i="9"/>
  <c r="P275" i="9"/>
  <c r="C275" i="9"/>
  <c r="AE274" i="9"/>
  <c r="AD274" i="9"/>
  <c r="AC274" i="9"/>
  <c r="AB274" i="9"/>
  <c r="V274" i="9"/>
  <c r="S274" i="9"/>
  <c r="P274" i="9"/>
  <c r="C274" i="9"/>
  <c r="AE273" i="9"/>
  <c r="AD273" i="9"/>
  <c r="AC273" i="9"/>
  <c r="AB273" i="9"/>
  <c r="V273" i="9"/>
  <c r="S273" i="9"/>
  <c r="P273" i="9"/>
  <c r="C273" i="9"/>
  <c r="AE272" i="9"/>
  <c r="AD272" i="9"/>
  <c r="AC272" i="9"/>
  <c r="AB272" i="9"/>
  <c r="V272" i="9"/>
  <c r="S272" i="9"/>
  <c r="P272" i="9"/>
  <c r="C272" i="9"/>
  <c r="AE271" i="9"/>
  <c r="AD271" i="9"/>
  <c r="AC271" i="9"/>
  <c r="AB271" i="9"/>
  <c r="V271" i="9"/>
  <c r="S271" i="9"/>
  <c r="P271" i="9"/>
  <c r="C271" i="9"/>
  <c r="AE270" i="9"/>
  <c r="AD270" i="9"/>
  <c r="AC270" i="9"/>
  <c r="AB270" i="9"/>
  <c r="V270" i="9"/>
  <c r="S270" i="9"/>
  <c r="P270" i="9"/>
  <c r="C270" i="9"/>
  <c r="AE269" i="9"/>
  <c r="AD269" i="9"/>
  <c r="AC269" i="9"/>
  <c r="AB269" i="9"/>
  <c r="V269" i="9"/>
  <c r="S269" i="9"/>
  <c r="P269" i="9"/>
  <c r="C269" i="9"/>
  <c r="AE268" i="9"/>
  <c r="AD268" i="9"/>
  <c r="AC268" i="9"/>
  <c r="AB268" i="9"/>
  <c r="V268" i="9"/>
  <c r="S268" i="9"/>
  <c r="P268" i="9"/>
  <c r="C268" i="9"/>
  <c r="AE267" i="9"/>
  <c r="AD267" i="9"/>
  <c r="AC267" i="9"/>
  <c r="AB267" i="9"/>
  <c r="V267" i="9"/>
  <c r="S267" i="9"/>
  <c r="P267" i="9"/>
  <c r="C267" i="9"/>
  <c r="AE266" i="9"/>
  <c r="AD266" i="9"/>
  <c r="AC266" i="9"/>
  <c r="AB266" i="9"/>
  <c r="V266" i="9"/>
  <c r="S266" i="9"/>
  <c r="P266" i="9"/>
  <c r="C266" i="9"/>
  <c r="AE265" i="9"/>
  <c r="AD265" i="9"/>
  <c r="AC265" i="9"/>
  <c r="AB265" i="9"/>
  <c r="V265" i="9"/>
  <c r="S265" i="9"/>
  <c r="P265" i="9"/>
  <c r="C265" i="9"/>
  <c r="AE264" i="9"/>
  <c r="AD264" i="9"/>
  <c r="AC264" i="9"/>
  <c r="AB264" i="9"/>
  <c r="V264" i="9"/>
  <c r="S264" i="9"/>
  <c r="P264" i="9"/>
  <c r="C264" i="9"/>
  <c r="AE263" i="9"/>
  <c r="AD263" i="9"/>
  <c r="AC263" i="9"/>
  <c r="AB263" i="9"/>
  <c r="V263" i="9"/>
  <c r="S263" i="9"/>
  <c r="P263" i="9"/>
  <c r="C263" i="9"/>
  <c r="AE262" i="9"/>
  <c r="AD262" i="9"/>
  <c r="AC262" i="9"/>
  <c r="AB262" i="9"/>
  <c r="V262" i="9"/>
  <c r="S262" i="9"/>
  <c r="P262" i="9"/>
  <c r="C262" i="9"/>
  <c r="AE261" i="9"/>
  <c r="AD261" i="9"/>
  <c r="AC261" i="9"/>
  <c r="AB261" i="9"/>
  <c r="V261" i="9"/>
  <c r="S261" i="9"/>
  <c r="P261" i="9"/>
  <c r="C261" i="9"/>
  <c r="AE260" i="9"/>
  <c r="AD260" i="9"/>
  <c r="AC260" i="9"/>
  <c r="AB260" i="9"/>
  <c r="V260" i="9"/>
  <c r="S260" i="9"/>
  <c r="P260" i="9"/>
  <c r="C260" i="9"/>
  <c r="AE259" i="9"/>
  <c r="AD259" i="9"/>
  <c r="AC259" i="9"/>
  <c r="AB259" i="9"/>
  <c r="V259" i="9"/>
  <c r="S259" i="9"/>
  <c r="P259" i="9"/>
  <c r="C259" i="9"/>
  <c r="AE258" i="9"/>
  <c r="AD258" i="9"/>
  <c r="AC258" i="9"/>
  <c r="AB258" i="9"/>
  <c r="V258" i="9"/>
  <c r="S258" i="9"/>
  <c r="P258" i="9"/>
  <c r="C258" i="9"/>
  <c r="AE257" i="9"/>
  <c r="AD257" i="9"/>
  <c r="AC257" i="9"/>
  <c r="AB257" i="9"/>
  <c r="V257" i="9"/>
  <c r="S257" i="9"/>
  <c r="P257" i="9"/>
  <c r="C257" i="9"/>
  <c r="AE256" i="9"/>
  <c r="AD256" i="9"/>
  <c r="AC256" i="9"/>
  <c r="AB256" i="9"/>
  <c r="V256" i="9"/>
  <c r="S256" i="9"/>
  <c r="P256" i="9"/>
  <c r="C256" i="9"/>
  <c r="AE255" i="9"/>
  <c r="AD255" i="9"/>
  <c r="AC255" i="9"/>
  <c r="AB255" i="9"/>
  <c r="V255" i="9"/>
  <c r="S255" i="9"/>
  <c r="P255" i="9"/>
  <c r="C255" i="9"/>
  <c r="AE254" i="9"/>
  <c r="AD254" i="9"/>
  <c r="AC254" i="9"/>
  <c r="AB254" i="9"/>
  <c r="V254" i="9"/>
  <c r="S254" i="9"/>
  <c r="P254" i="9"/>
  <c r="C254" i="9"/>
  <c r="AE253" i="9"/>
  <c r="AD253" i="9"/>
  <c r="AC253" i="9"/>
  <c r="AB253" i="9"/>
  <c r="V253" i="9"/>
  <c r="S253" i="9"/>
  <c r="P253" i="9"/>
  <c r="C253" i="9"/>
  <c r="AE252" i="9"/>
  <c r="AD252" i="9"/>
  <c r="AC252" i="9"/>
  <c r="AB252" i="9"/>
  <c r="V252" i="9"/>
  <c r="S252" i="9"/>
  <c r="P252" i="9"/>
  <c r="C252" i="9"/>
  <c r="AE251" i="9"/>
  <c r="AD251" i="9"/>
  <c r="AC251" i="9"/>
  <c r="AB251" i="9"/>
  <c r="V251" i="9"/>
  <c r="S251" i="9"/>
  <c r="P251" i="9"/>
  <c r="C251" i="9"/>
  <c r="AE250" i="9"/>
  <c r="AD250" i="9"/>
  <c r="AC250" i="9"/>
  <c r="AB250" i="9"/>
  <c r="V250" i="9"/>
  <c r="S250" i="9"/>
  <c r="P250" i="9"/>
  <c r="C250" i="9"/>
  <c r="AE249" i="9"/>
  <c r="AD249" i="9"/>
  <c r="AC249" i="9"/>
  <c r="AB249" i="9"/>
  <c r="V249" i="9"/>
  <c r="S249" i="9"/>
  <c r="P249" i="9"/>
  <c r="C249" i="9"/>
  <c r="AE248" i="9"/>
  <c r="AD248" i="9"/>
  <c r="AC248" i="9"/>
  <c r="AB248" i="9"/>
  <c r="V248" i="9"/>
  <c r="S248" i="9"/>
  <c r="P248" i="9"/>
  <c r="C248" i="9"/>
  <c r="AE247" i="9"/>
  <c r="AD247" i="9"/>
  <c r="AC247" i="9"/>
  <c r="AB247" i="9"/>
  <c r="V247" i="9"/>
  <c r="S247" i="9"/>
  <c r="P247" i="9"/>
  <c r="C247" i="9"/>
  <c r="AE246" i="9"/>
  <c r="AD246" i="9"/>
  <c r="AC246" i="9"/>
  <c r="AB246" i="9"/>
  <c r="V246" i="9"/>
  <c r="S246" i="9"/>
  <c r="P246" i="9"/>
  <c r="C246" i="9"/>
  <c r="AE245" i="9"/>
  <c r="AD245" i="9"/>
  <c r="AC245" i="9"/>
  <c r="AB245" i="9"/>
  <c r="V245" i="9"/>
  <c r="S245" i="9"/>
  <c r="P245" i="9"/>
  <c r="C245" i="9"/>
  <c r="AE244" i="9"/>
  <c r="AD244" i="9"/>
  <c r="AC244" i="9"/>
  <c r="AB244" i="9"/>
  <c r="V244" i="9"/>
  <c r="S244" i="9"/>
  <c r="P244" i="9"/>
  <c r="C244" i="9"/>
  <c r="AE243" i="9"/>
  <c r="AD243" i="9"/>
  <c r="AC243" i="9"/>
  <c r="AB243" i="9"/>
  <c r="V243" i="9"/>
  <c r="S243" i="9"/>
  <c r="P243" i="9"/>
  <c r="C243" i="9"/>
  <c r="AE242" i="9"/>
  <c r="AD242" i="9"/>
  <c r="AC242" i="9"/>
  <c r="AB242" i="9"/>
  <c r="V242" i="9"/>
  <c r="S242" i="9"/>
  <c r="P242" i="9"/>
  <c r="C242" i="9"/>
  <c r="AE241" i="9"/>
  <c r="AD241" i="9"/>
  <c r="AC241" i="9"/>
  <c r="AB241" i="9"/>
  <c r="V241" i="9"/>
  <c r="S241" i="9"/>
  <c r="P241" i="9"/>
  <c r="C241" i="9"/>
  <c r="AE240" i="9"/>
  <c r="AD240" i="9"/>
  <c r="AC240" i="9"/>
  <c r="AB240" i="9"/>
  <c r="V240" i="9"/>
  <c r="S240" i="9"/>
  <c r="P240" i="9"/>
  <c r="C240" i="9"/>
  <c r="AE239" i="9"/>
  <c r="AD239" i="9"/>
  <c r="AC239" i="9"/>
  <c r="AB239" i="9"/>
  <c r="V239" i="9"/>
  <c r="S239" i="9"/>
  <c r="P239" i="9"/>
  <c r="C239" i="9"/>
  <c r="AE238" i="9"/>
  <c r="AD238" i="9"/>
  <c r="AC238" i="9"/>
  <c r="AB238" i="9"/>
  <c r="V238" i="9"/>
  <c r="S238" i="9"/>
  <c r="P238" i="9"/>
  <c r="C238" i="9"/>
  <c r="AE237" i="9"/>
  <c r="AD237" i="9"/>
  <c r="AC237" i="9"/>
  <c r="AB237" i="9"/>
  <c r="V237" i="9"/>
  <c r="S237" i="9"/>
  <c r="P237" i="9"/>
  <c r="C237" i="9"/>
  <c r="AE236" i="9"/>
  <c r="AD236" i="9"/>
  <c r="AC236" i="9"/>
  <c r="AB236" i="9"/>
  <c r="V236" i="9"/>
  <c r="S236" i="9"/>
  <c r="P236" i="9"/>
  <c r="C236" i="9"/>
  <c r="AE235" i="9"/>
  <c r="AD235" i="9"/>
  <c r="AC235" i="9"/>
  <c r="AB235" i="9"/>
  <c r="V235" i="9"/>
  <c r="S235" i="9"/>
  <c r="P235" i="9"/>
  <c r="C235" i="9"/>
  <c r="AE234" i="9"/>
  <c r="AD234" i="9"/>
  <c r="AC234" i="9"/>
  <c r="AB234" i="9"/>
  <c r="V234" i="9"/>
  <c r="S234" i="9"/>
  <c r="P234" i="9"/>
  <c r="C234" i="9"/>
  <c r="AE233" i="9"/>
  <c r="AD233" i="9"/>
  <c r="AC233" i="9"/>
  <c r="AB233" i="9"/>
  <c r="V233" i="9"/>
  <c r="S233" i="9"/>
  <c r="P233" i="9"/>
  <c r="C233" i="9"/>
  <c r="AE232" i="9"/>
  <c r="AD232" i="9"/>
  <c r="AC232" i="9"/>
  <c r="AB232" i="9"/>
  <c r="V232" i="9"/>
  <c r="S232" i="9"/>
  <c r="P232" i="9"/>
  <c r="C232" i="9"/>
  <c r="AE231" i="9"/>
  <c r="AD231" i="9"/>
  <c r="AC231" i="9"/>
  <c r="AB231" i="9"/>
  <c r="V231" i="9"/>
  <c r="S231" i="9"/>
  <c r="P231" i="9"/>
  <c r="C231" i="9"/>
  <c r="AE230" i="9"/>
  <c r="AD230" i="9"/>
  <c r="AC230" i="9"/>
  <c r="AB230" i="9"/>
  <c r="V230" i="9"/>
  <c r="S230" i="9"/>
  <c r="P230" i="9"/>
  <c r="C230" i="9"/>
  <c r="AE229" i="9"/>
  <c r="AD229" i="9"/>
  <c r="AC229" i="9"/>
  <c r="AB229" i="9"/>
  <c r="V229" i="9"/>
  <c r="S229" i="9"/>
  <c r="P229" i="9"/>
  <c r="C229" i="9"/>
  <c r="AE228" i="9"/>
  <c r="AD228" i="9"/>
  <c r="AC228" i="9"/>
  <c r="AB228" i="9"/>
  <c r="V228" i="9"/>
  <c r="S228" i="9"/>
  <c r="P228" i="9"/>
  <c r="C228" i="9"/>
  <c r="AE227" i="9"/>
  <c r="AD227" i="9"/>
  <c r="AC227" i="9"/>
  <c r="AB227" i="9"/>
  <c r="V227" i="9"/>
  <c r="S227" i="9"/>
  <c r="P227" i="9"/>
  <c r="C227" i="9"/>
  <c r="AE226" i="9"/>
  <c r="AD226" i="9"/>
  <c r="AC226" i="9"/>
  <c r="AB226" i="9"/>
  <c r="V226" i="9"/>
  <c r="S226" i="9"/>
  <c r="P226" i="9"/>
  <c r="C226" i="9"/>
  <c r="AE225" i="9"/>
  <c r="AD225" i="9"/>
  <c r="AC225" i="9"/>
  <c r="AB225" i="9"/>
  <c r="V225" i="9"/>
  <c r="S225" i="9"/>
  <c r="P225" i="9"/>
  <c r="C225" i="9"/>
  <c r="AE224" i="9"/>
  <c r="AD224" i="9"/>
  <c r="AC224" i="9"/>
  <c r="AB224" i="9"/>
  <c r="V224" i="9"/>
  <c r="S224" i="9"/>
  <c r="P224" i="9"/>
  <c r="C224" i="9"/>
  <c r="AE223" i="9"/>
  <c r="AD223" i="9"/>
  <c r="AC223" i="9"/>
  <c r="AB223" i="9"/>
  <c r="V223" i="9"/>
  <c r="S223" i="9"/>
  <c r="P223" i="9"/>
  <c r="C223" i="9"/>
  <c r="AE222" i="9"/>
  <c r="AD222" i="9"/>
  <c r="AC222" i="9"/>
  <c r="AB222" i="9"/>
  <c r="V222" i="9"/>
  <c r="S222" i="9"/>
  <c r="P222" i="9"/>
  <c r="C222" i="9"/>
  <c r="AE221" i="9"/>
  <c r="AD221" i="9"/>
  <c r="AC221" i="9"/>
  <c r="AB221" i="9"/>
  <c r="V221" i="9"/>
  <c r="S221" i="9"/>
  <c r="P221" i="9"/>
  <c r="C221" i="9"/>
  <c r="AE220" i="9"/>
  <c r="AD220" i="9"/>
  <c r="AC220" i="9"/>
  <c r="AB220" i="9"/>
  <c r="V220" i="9"/>
  <c r="S220" i="9"/>
  <c r="P220" i="9"/>
  <c r="C220" i="9"/>
  <c r="AE219" i="9"/>
  <c r="AD219" i="9"/>
  <c r="AC219" i="9"/>
  <c r="AB219" i="9"/>
  <c r="V219" i="9"/>
  <c r="S219" i="9"/>
  <c r="P219" i="9"/>
  <c r="C219" i="9"/>
  <c r="AE218" i="9"/>
  <c r="AD218" i="9"/>
  <c r="AC218" i="9"/>
  <c r="AB218" i="9"/>
  <c r="V218" i="9"/>
  <c r="S218" i="9"/>
  <c r="P218" i="9"/>
  <c r="C218" i="9"/>
  <c r="AE217" i="9"/>
  <c r="AD217" i="9"/>
  <c r="AC217" i="9"/>
  <c r="AB217" i="9"/>
  <c r="V217" i="9"/>
  <c r="S217" i="9"/>
  <c r="P217" i="9"/>
  <c r="C217" i="9"/>
  <c r="AE216" i="9"/>
  <c r="AD216" i="9"/>
  <c r="AC216" i="9"/>
  <c r="AB216" i="9"/>
  <c r="V216" i="9"/>
  <c r="S216" i="9"/>
  <c r="P216" i="9"/>
  <c r="C216" i="9"/>
  <c r="AE215" i="9"/>
  <c r="AD215" i="9"/>
  <c r="AC215" i="9"/>
  <c r="AB215" i="9"/>
  <c r="V215" i="9"/>
  <c r="S215" i="9"/>
  <c r="P215" i="9"/>
  <c r="C215" i="9"/>
  <c r="AE214" i="9"/>
  <c r="AD214" i="9"/>
  <c r="AC214" i="9"/>
  <c r="AB214" i="9"/>
  <c r="V214" i="9"/>
  <c r="S214" i="9"/>
  <c r="P214" i="9"/>
  <c r="C214" i="9"/>
  <c r="AE213" i="9"/>
  <c r="AD213" i="9"/>
  <c r="AC213" i="9"/>
  <c r="AB213" i="9"/>
  <c r="V213" i="9"/>
  <c r="S213" i="9"/>
  <c r="P213" i="9"/>
  <c r="C213" i="9"/>
  <c r="AE212" i="9"/>
  <c r="AD212" i="9"/>
  <c r="AC212" i="9"/>
  <c r="AB212" i="9"/>
  <c r="V212" i="9"/>
  <c r="S212" i="9"/>
  <c r="P212" i="9"/>
  <c r="C212" i="9"/>
  <c r="AE211" i="9"/>
  <c r="AD211" i="9"/>
  <c r="AC211" i="9"/>
  <c r="AB211" i="9"/>
  <c r="V211" i="9"/>
  <c r="S211" i="9"/>
  <c r="P211" i="9"/>
  <c r="C211" i="9"/>
  <c r="AE210" i="9"/>
  <c r="AD210" i="9"/>
  <c r="AC210" i="9"/>
  <c r="AB210" i="9"/>
  <c r="V210" i="9"/>
  <c r="S210" i="9"/>
  <c r="P210" i="9"/>
  <c r="C210" i="9"/>
  <c r="AE209" i="9"/>
  <c r="AD209" i="9"/>
  <c r="AC209" i="9"/>
  <c r="AB209" i="9"/>
  <c r="V209" i="9"/>
  <c r="S209" i="9"/>
  <c r="P209" i="9"/>
  <c r="C209" i="9"/>
  <c r="AE208" i="9"/>
  <c r="AD208" i="9"/>
  <c r="AC208" i="9"/>
  <c r="AB208" i="9"/>
  <c r="V208" i="9"/>
  <c r="S208" i="9"/>
  <c r="P208" i="9"/>
  <c r="C208" i="9"/>
  <c r="AE207" i="9"/>
  <c r="AD207" i="9"/>
  <c r="AC207" i="9"/>
  <c r="AB207" i="9"/>
  <c r="V207" i="9"/>
  <c r="S207" i="9"/>
  <c r="P207" i="9"/>
  <c r="C207" i="9"/>
  <c r="AE206" i="9"/>
  <c r="AD206" i="9"/>
  <c r="AC206" i="9"/>
  <c r="AB206" i="9"/>
  <c r="V206" i="9"/>
  <c r="S206" i="9"/>
  <c r="P206" i="9"/>
  <c r="C206" i="9"/>
  <c r="AE205" i="9"/>
  <c r="AD205" i="9"/>
  <c r="AC205" i="9"/>
  <c r="AB205" i="9"/>
  <c r="V205" i="9"/>
  <c r="S205" i="9"/>
  <c r="P205" i="9"/>
  <c r="C205" i="9"/>
  <c r="AE204" i="9"/>
  <c r="AD204" i="9"/>
  <c r="AC204" i="9"/>
  <c r="AB204" i="9"/>
  <c r="V204" i="9"/>
  <c r="S204" i="9"/>
  <c r="P204" i="9"/>
  <c r="C204" i="9"/>
  <c r="AE203" i="9"/>
  <c r="AD203" i="9"/>
  <c r="AC203" i="9"/>
  <c r="AB203" i="9"/>
  <c r="V203" i="9"/>
  <c r="S203" i="9"/>
  <c r="P203" i="9"/>
  <c r="C203" i="9"/>
  <c r="AE202" i="9"/>
  <c r="AD202" i="9"/>
  <c r="AC202" i="9"/>
  <c r="AB202" i="9"/>
  <c r="V202" i="9"/>
  <c r="S202" i="9"/>
  <c r="P202" i="9"/>
  <c r="C202" i="9"/>
  <c r="AE201" i="9"/>
  <c r="AD201" i="9"/>
  <c r="AC201" i="9"/>
  <c r="AB201" i="9"/>
  <c r="V201" i="9"/>
  <c r="S201" i="9"/>
  <c r="P201" i="9"/>
  <c r="C201" i="9"/>
  <c r="AE200" i="9"/>
  <c r="AD200" i="9"/>
  <c r="AC200" i="9"/>
  <c r="AB200" i="9"/>
  <c r="V200" i="9"/>
  <c r="S200" i="9"/>
  <c r="P200" i="9"/>
  <c r="C200" i="9"/>
  <c r="AE199" i="9"/>
  <c r="AD199" i="9"/>
  <c r="AC199" i="9"/>
  <c r="AB199" i="9"/>
  <c r="V199" i="9"/>
  <c r="S199" i="9"/>
  <c r="P199" i="9"/>
  <c r="C199" i="9"/>
  <c r="AE198" i="9"/>
  <c r="AD198" i="9"/>
  <c r="AC198" i="9"/>
  <c r="AB198" i="9"/>
  <c r="V198" i="9"/>
  <c r="S198" i="9"/>
  <c r="P198" i="9"/>
  <c r="C198" i="9"/>
  <c r="AE197" i="9"/>
  <c r="AD197" i="9"/>
  <c r="AC197" i="9"/>
  <c r="AB197" i="9"/>
  <c r="V197" i="9"/>
  <c r="S197" i="9"/>
  <c r="P197" i="9"/>
  <c r="C197" i="9"/>
  <c r="AE196" i="9"/>
  <c r="AD196" i="9"/>
  <c r="AC196" i="9"/>
  <c r="AB196" i="9"/>
  <c r="V196" i="9"/>
  <c r="S196" i="9"/>
  <c r="P196" i="9"/>
  <c r="C196" i="9"/>
  <c r="AE195" i="9"/>
  <c r="AD195" i="9"/>
  <c r="AC195" i="9"/>
  <c r="AB195" i="9"/>
  <c r="V195" i="9"/>
  <c r="S195" i="9"/>
  <c r="P195" i="9"/>
  <c r="C195" i="9"/>
  <c r="AE194" i="9"/>
  <c r="AD194" i="9"/>
  <c r="AC194" i="9"/>
  <c r="AB194" i="9"/>
  <c r="V194" i="9"/>
  <c r="S194" i="9"/>
  <c r="P194" i="9"/>
  <c r="C194" i="9"/>
  <c r="AE193" i="9"/>
  <c r="AD193" i="9"/>
  <c r="AC193" i="9"/>
  <c r="AB193" i="9"/>
  <c r="V193" i="9"/>
  <c r="S193" i="9"/>
  <c r="P193" i="9"/>
  <c r="C193" i="9"/>
  <c r="AE192" i="9"/>
  <c r="AD192" i="9"/>
  <c r="AC192" i="9"/>
  <c r="AB192" i="9"/>
  <c r="V192" i="9"/>
  <c r="S192" i="9"/>
  <c r="P192" i="9"/>
  <c r="C192" i="9"/>
  <c r="AE191" i="9"/>
  <c r="AD191" i="9"/>
  <c r="AC191" i="9"/>
  <c r="AB191" i="9"/>
  <c r="V191" i="9"/>
  <c r="S191" i="9"/>
  <c r="P191" i="9"/>
  <c r="C191" i="9"/>
  <c r="AE190" i="9"/>
  <c r="AD190" i="9"/>
  <c r="AC190" i="9"/>
  <c r="AB190" i="9"/>
  <c r="V190" i="9"/>
  <c r="S190" i="9"/>
  <c r="P190" i="9"/>
  <c r="C190" i="9"/>
  <c r="AE189" i="9"/>
  <c r="AD189" i="9"/>
  <c r="AC189" i="9"/>
  <c r="AB189" i="9"/>
  <c r="V189" i="9"/>
  <c r="S189" i="9"/>
  <c r="P189" i="9"/>
  <c r="C189" i="9"/>
  <c r="AE188" i="9"/>
  <c r="AD188" i="9"/>
  <c r="AC188" i="9"/>
  <c r="AB188" i="9"/>
  <c r="V188" i="9"/>
  <c r="S188" i="9"/>
  <c r="P188" i="9"/>
  <c r="C188" i="9"/>
  <c r="AE187" i="9"/>
  <c r="AD187" i="9"/>
  <c r="AC187" i="9"/>
  <c r="AB187" i="9"/>
  <c r="V187" i="9"/>
  <c r="S187" i="9"/>
  <c r="P187" i="9"/>
  <c r="C187" i="9"/>
  <c r="AE186" i="9"/>
  <c r="AD186" i="9"/>
  <c r="AC186" i="9"/>
  <c r="AB186" i="9"/>
  <c r="V186" i="9"/>
  <c r="S186" i="9"/>
  <c r="P186" i="9"/>
  <c r="C186" i="9"/>
  <c r="AE185" i="9"/>
  <c r="AD185" i="9"/>
  <c r="AC185" i="9"/>
  <c r="AB185" i="9"/>
  <c r="V185" i="9"/>
  <c r="S185" i="9"/>
  <c r="P185" i="9"/>
  <c r="C185" i="9"/>
  <c r="AE184" i="9"/>
  <c r="AD184" i="9"/>
  <c r="AC184" i="9"/>
  <c r="AB184" i="9"/>
  <c r="V184" i="9"/>
  <c r="S184" i="9"/>
  <c r="P184" i="9"/>
  <c r="C184" i="9"/>
  <c r="AE183" i="9"/>
  <c r="AD183" i="9"/>
  <c r="AC183" i="9"/>
  <c r="AB183" i="9"/>
  <c r="V183" i="9"/>
  <c r="S183" i="9"/>
  <c r="P183" i="9"/>
  <c r="C183" i="9"/>
  <c r="AE182" i="9"/>
  <c r="AD182" i="9"/>
  <c r="AC182" i="9"/>
  <c r="AB182" i="9"/>
  <c r="V182" i="9"/>
  <c r="S182" i="9"/>
  <c r="P182" i="9"/>
  <c r="C182" i="9"/>
  <c r="AE181" i="9"/>
  <c r="AD181" i="9"/>
  <c r="AC181" i="9"/>
  <c r="AB181" i="9"/>
  <c r="V181" i="9"/>
  <c r="S181" i="9"/>
  <c r="P181" i="9"/>
  <c r="C181" i="9"/>
  <c r="AE180" i="9"/>
  <c r="AD180" i="9"/>
  <c r="AC180" i="9"/>
  <c r="AB180" i="9"/>
  <c r="V180" i="9"/>
  <c r="S180" i="9"/>
  <c r="P180" i="9"/>
  <c r="C180" i="9"/>
  <c r="AE179" i="9"/>
  <c r="AD179" i="9"/>
  <c r="AC179" i="9"/>
  <c r="AB179" i="9"/>
  <c r="V179" i="9"/>
  <c r="S179" i="9"/>
  <c r="P179" i="9"/>
  <c r="C179" i="9"/>
  <c r="AE178" i="9"/>
  <c r="AD178" i="9"/>
  <c r="AC178" i="9"/>
  <c r="AB178" i="9"/>
  <c r="V178" i="9"/>
  <c r="S178" i="9"/>
  <c r="P178" i="9"/>
  <c r="C178" i="9"/>
  <c r="AE177" i="9"/>
  <c r="AD177" i="9"/>
  <c r="AC177" i="9"/>
  <c r="AB177" i="9"/>
  <c r="V177" i="9"/>
  <c r="S177" i="9"/>
  <c r="P177" i="9"/>
  <c r="C177" i="9"/>
  <c r="AE176" i="9"/>
  <c r="AD176" i="9"/>
  <c r="AC176" i="9"/>
  <c r="AB176" i="9"/>
  <c r="V176" i="9"/>
  <c r="S176" i="9"/>
  <c r="P176" i="9"/>
  <c r="C176" i="9"/>
  <c r="AE175" i="9"/>
  <c r="AD175" i="9"/>
  <c r="AC175" i="9"/>
  <c r="AB175" i="9"/>
  <c r="V175" i="9"/>
  <c r="S175" i="9"/>
  <c r="P175" i="9"/>
  <c r="C175" i="9"/>
  <c r="AE174" i="9"/>
  <c r="AD174" i="9"/>
  <c r="AC174" i="9"/>
  <c r="AB174" i="9"/>
  <c r="V174" i="9"/>
  <c r="S174" i="9"/>
  <c r="P174" i="9"/>
  <c r="C174" i="9"/>
  <c r="AE173" i="9"/>
  <c r="AD173" i="9"/>
  <c r="AC173" i="9"/>
  <c r="AB173" i="9"/>
  <c r="V173" i="9"/>
  <c r="S173" i="9"/>
  <c r="P173" i="9"/>
  <c r="C173" i="9"/>
  <c r="AE172" i="9"/>
  <c r="AD172" i="9"/>
  <c r="AC172" i="9"/>
  <c r="AB172" i="9"/>
  <c r="V172" i="9"/>
  <c r="S172" i="9"/>
  <c r="P172" i="9"/>
  <c r="C172" i="9"/>
  <c r="AE171" i="9"/>
  <c r="AD171" i="9"/>
  <c r="AC171" i="9"/>
  <c r="AB171" i="9"/>
  <c r="V171" i="9"/>
  <c r="S171" i="9"/>
  <c r="P171" i="9"/>
  <c r="C171" i="9"/>
  <c r="AE170" i="9"/>
  <c r="AD170" i="9"/>
  <c r="AC170" i="9"/>
  <c r="AB170" i="9"/>
  <c r="V170" i="9"/>
  <c r="S170" i="9"/>
  <c r="P170" i="9"/>
  <c r="C170" i="9"/>
  <c r="AE169" i="9"/>
  <c r="AD169" i="9"/>
  <c r="AC169" i="9"/>
  <c r="AB169" i="9"/>
  <c r="V169" i="9"/>
  <c r="S169" i="9"/>
  <c r="P169" i="9"/>
  <c r="C169" i="9"/>
  <c r="AE168" i="9"/>
  <c r="AD168" i="9"/>
  <c r="AC168" i="9"/>
  <c r="AB168" i="9"/>
  <c r="V168" i="9"/>
  <c r="S168" i="9"/>
  <c r="P168" i="9"/>
  <c r="C168" i="9"/>
  <c r="AE167" i="9"/>
  <c r="AD167" i="9"/>
  <c r="AC167" i="9"/>
  <c r="AB167" i="9"/>
  <c r="V167" i="9"/>
  <c r="S167" i="9"/>
  <c r="P167" i="9"/>
  <c r="C167" i="9"/>
  <c r="AE166" i="9"/>
  <c r="AD166" i="9"/>
  <c r="AC166" i="9"/>
  <c r="AB166" i="9"/>
  <c r="V166" i="9"/>
  <c r="S166" i="9"/>
  <c r="P166" i="9"/>
  <c r="C166" i="9"/>
  <c r="AE165" i="9"/>
  <c r="AD165" i="9"/>
  <c r="AC165" i="9"/>
  <c r="AB165" i="9"/>
  <c r="V165" i="9"/>
  <c r="S165" i="9"/>
  <c r="P165" i="9"/>
  <c r="C165" i="9"/>
  <c r="AE164" i="9"/>
  <c r="AD164" i="9"/>
  <c r="AC164" i="9"/>
  <c r="AB164" i="9"/>
  <c r="V164" i="9"/>
  <c r="S164" i="9"/>
  <c r="P164" i="9"/>
  <c r="C164" i="9"/>
  <c r="AE163" i="9"/>
  <c r="AD163" i="9"/>
  <c r="AC163" i="9"/>
  <c r="AB163" i="9"/>
  <c r="V163" i="9"/>
  <c r="S163" i="9"/>
  <c r="P163" i="9"/>
  <c r="C163" i="9"/>
  <c r="AE162" i="9"/>
  <c r="AD162" i="9"/>
  <c r="AC162" i="9"/>
  <c r="AB162" i="9"/>
  <c r="V162" i="9"/>
  <c r="S162" i="9"/>
  <c r="P162" i="9"/>
  <c r="C162" i="9"/>
  <c r="AE161" i="9"/>
  <c r="AD161" i="9"/>
  <c r="AC161" i="9"/>
  <c r="AB161" i="9"/>
  <c r="V161" i="9"/>
  <c r="S161" i="9"/>
  <c r="P161" i="9"/>
  <c r="C161" i="9"/>
  <c r="AE160" i="9"/>
  <c r="AD160" i="9"/>
  <c r="AC160" i="9"/>
  <c r="AB160" i="9"/>
  <c r="V160" i="9"/>
  <c r="S160" i="9"/>
  <c r="P160" i="9"/>
  <c r="C160" i="9"/>
  <c r="AE159" i="9"/>
  <c r="AD159" i="9"/>
  <c r="AC159" i="9"/>
  <c r="AB159" i="9"/>
  <c r="V159" i="9"/>
  <c r="S159" i="9"/>
  <c r="P159" i="9"/>
  <c r="C159" i="9"/>
  <c r="AE158" i="9"/>
  <c r="AD158" i="9"/>
  <c r="AC158" i="9"/>
  <c r="AB158" i="9"/>
  <c r="V158" i="9"/>
  <c r="S158" i="9"/>
  <c r="P158" i="9"/>
  <c r="C158" i="9"/>
  <c r="AE157" i="9"/>
  <c r="AD157" i="9"/>
  <c r="AC157" i="9"/>
  <c r="AB157" i="9"/>
  <c r="V157" i="9"/>
  <c r="S157" i="9"/>
  <c r="P157" i="9"/>
  <c r="C157" i="9"/>
  <c r="AE156" i="9"/>
  <c r="AD156" i="9"/>
  <c r="AC156" i="9"/>
  <c r="AB156" i="9"/>
  <c r="V156" i="9"/>
  <c r="S156" i="9"/>
  <c r="P156" i="9"/>
  <c r="C156" i="9"/>
  <c r="AE155" i="9"/>
  <c r="AD155" i="9"/>
  <c r="AC155" i="9"/>
  <c r="AB155" i="9"/>
  <c r="V155" i="9"/>
  <c r="S155" i="9"/>
  <c r="P155" i="9"/>
  <c r="C155" i="9"/>
  <c r="AE154" i="9"/>
  <c r="AD154" i="9"/>
  <c r="AC154" i="9"/>
  <c r="AB154" i="9"/>
  <c r="V154" i="9"/>
  <c r="S154" i="9"/>
  <c r="P154" i="9"/>
  <c r="C154" i="9"/>
  <c r="AE153" i="9"/>
  <c r="AD153" i="9"/>
  <c r="AC153" i="9"/>
  <c r="AB153" i="9"/>
  <c r="V153" i="9"/>
  <c r="S153" i="9"/>
  <c r="P153" i="9"/>
  <c r="C153" i="9"/>
  <c r="AE152" i="9"/>
  <c r="AD152" i="9"/>
  <c r="AC152" i="9"/>
  <c r="AB152" i="9"/>
  <c r="V152" i="9"/>
  <c r="S152" i="9"/>
  <c r="P152" i="9"/>
  <c r="C152" i="9"/>
  <c r="AE151" i="9"/>
  <c r="AD151" i="9"/>
  <c r="AC151" i="9"/>
  <c r="AB151" i="9"/>
  <c r="V151" i="9"/>
  <c r="S151" i="9"/>
  <c r="P151" i="9"/>
  <c r="C151" i="9"/>
  <c r="AE150" i="9"/>
  <c r="AD150" i="9"/>
  <c r="AC150" i="9"/>
  <c r="AB150" i="9"/>
  <c r="V150" i="9"/>
  <c r="S150" i="9"/>
  <c r="P150" i="9"/>
  <c r="C150" i="9"/>
  <c r="AE149" i="9"/>
  <c r="AD149" i="9"/>
  <c r="AC149" i="9"/>
  <c r="AB149" i="9"/>
  <c r="V149" i="9"/>
  <c r="S149" i="9"/>
  <c r="P149" i="9"/>
  <c r="C149" i="9"/>
  <c r="AE148" i="9"/>
  <c r="AD148" i="9"/>
  <c r="AC148" i="9"/>
  <c r="AB148" i="9"/>
  <c r="V148" i="9"/>
  <c r="S148" i="9"/>
  <c r="P148" i="9"/>
  <c r="C148" i="9"/>
  <c r="AE147" i="9"/>
  <c r="AD147" i="9"/>
  <c r="AC147" i="9"/>
  <c r="AB147" i="9"/>
  <c r="V147" i="9"/>
  <c r="S147" i="9"/>
  <c r="P147" i="9"/>
  <c r="C147" i="9"/>
  <c r="AE146" i="9"/>
  <c r="AD146" i="9"/>
  <c r="AC146" i="9"/>
  <c r="AB146" i="9"/>
  <c r="V146" i="9"/>
  <c r="S146" i="9"/>
  <c r="P146" i="9"/>
  <c r="C146" i="9"/>
  <c r="AE145" i="9"/>
  <c r="AD145" i="9"/>
  <c r="AC145" i="9"/>
  <c r="AB145" i="9"/>
  <c r="V145" i="9"/>
  <c r="S145" i="9"/>
  <c r="P145" i="9"/>
  <c r="C145" i="9"/>
  <c r="AE144" i="9"/>
  <c r="AD144" i="9"/>
  <c r="AC144" i="9"/>
  <c r="AB144" i="9"/>
  <c r="V144" i="9"/>
  <c r="S144" i="9"/>
  <c r="P144" i="9"/>
  <c r="C144" i="9"/>
  <c r="AE143" i="9"/>
  <c r="AD143" i="9"/>
  <c r="AC143" i="9"/>
  <c r="AB143" i="9"/>
  <c r="V143" i="9"/>
  <c r="S143" i="9"/>
  <c r="P143" i="9"/>
  <c r="C143" i="9"/>
  <c r="AE142" i="9"/>
  <c r="AD142" i="9"/>
  <c r="AC142" i="9"/>
  <c r="AB142" i="9"/>
  <c r="V142" i="9"/>
  <c r="S142" i="9"/>
  <c r="P142" i="9"/>
  <c r="C142" i="9"/>
  <c r="AE141" i="9"/>
  <c r="AD141" i="9"/>
  <c r="AC141" i="9"/>
  <c r="AB141" i="9"/>
  <c r="V141" i="9"/>
  <c r="S141" i="9"/>
  <c r="P141" i="9"/>
  <c r="C141" i="9"/>
  <c r="AE140" i="9"/>
  <c r="AD140" i="9"/>
  <c r="AC140" i="9"/>
  <c r="AB140" i="9"/>
  <c r="V140" i="9"/>
  <c r="S140" i="9"/>
  <c r="P140" i="9"/>
  <c r="C140" i="9"/>
  <c r="AE139" i="9"/>
  <c r="AD139" i="9"/>
  <c r="AC139" i="9"/>
  <c r="AB139" i="9"/>
  <c r="V139" i="9"/>
  <c r="S139" i="9"/>
  <c r="P139" i="9"/>
  <c r="C139" i="9"/>
  <c r="AE138" i="9"/>
  <c r="AD138" i="9"/>
  <c r="AC138" i="9"/>
  <c r="AB138" i="9"/>
  <c r="V138" i="9"/>
  <c r="S138" i="9"/>
  <c r="P138" i="9"/>
  <c r="C138" i="9"/>
  <c r="AE137" i="9"/>
  <c r="AD137" i="9"/>
  <c r="AC137" i="9"/>
  <c r="AB137" i="9"/>
  <c r="V137" i="9"/>
  <c r="S137" i="9"/>
  <c r="P137" i="9"/>
  <c r="C137" i="9"/>
  <c r="AE136" i="9"/>
  <c r="AD136" i="9"/>
  <c r="AC136" i="9"/>
  <c r="AB136" i="9"/>
  <c r="V136" i="9"/>
  <c r="S136" i="9"/>
  <c r="P136" i="9"/>
  <c r="C136" i="9"/>
  <c r="AE135" i="9"/>
  <c r="AD135" i="9"/>
  <c r="AC135" i="9"/>
  <c r="AB135" i="9"/>
  <c r="V135" i="9"/>
  <c r="S135" i="9"/>
  <c r="P135" i="9"/>
  <c r="C135" i="9"/>
  <c r="AE134" i="9"/>
  <c r="AD134" i="9"/>
  <c r="AC134" i="9"/>
  <c r="AB134" i="9"/>
  <c r="V134" i="9"/>
  <c r="S134" i="9"/>
  <c r="P134" i="9"/>
  <c r="C134" i="9"/>
  <c r="AE133" i="9"/>
  <c r="AD133" i="9"/>
  <c r="AC133" i="9"/>
  <c r="AB133" i="9"/>
  <c r="V133" i="9"/>
  <c r="S133" i="9"/>
  <c r="P133" i="9"/>
  <c r="C133" i="9"/>
  <c r="AE132" i="9"/>
  <c r="AD132" i="9"/>
  <c r="AC132" i="9"/>
  <c r="AB132" i="9"/>
  <c r="V132" i="9"/>
  <c r="S132" i="9"/>
  <c r="P132" i="9"/>
  <c r="C132" i="9"/>
  <c r="AE131" i="9"/>
  <c r="AD131" i="9"/>
  <c r="AC131" i="9"/>
  <c r="AB131" i="9"/>
  <c r="V131" i="9"/>
  <c r="S131" i="9"/>
  <c r="P131" i="9"/>
  <c r="C131" i="9"/>
  <c r="AE130" i="9"/>
  <c r="AD130" i="9"/>
  <c r="AC130" i="9"/>
  <c r="AB130" i="9"/>
  <c r="V130" i="9"/>
  <c r="S130" i="9"/>
  <c r="P130" i="9"/>
  <c r="C130" i="9"/>
  <c r="AE129" i="9"/>
  <c r="AD129" i="9"/>
  <c r="AC129" i="9"/>
  <c r="AB129" i="9"/>
  <c r="V129" i="9"/>
  <c r="S129" i="9"/>
  <c r="P129" i="9"/>
  <c r="C129" i="9"/>
  <c r="AE128" i="9"/>
  <c r="AD128" i="9"/>
  <c r="AC128" i="9"/>
  <c r="AB128" i="9"/>
  <c r="V128" i="9"/>
  <c r="S128" i="9"/>
  <c r="P128" i="9"/>
  <c r="C128" i="9"/>
  <c r="AE127" i="9"/>
  <c r="AD127" i="9"/>
  <c r="AC127" i="9"/>
  <c r="AB127" i="9"/>
  <c r="V127" i="9"/>
  <c r="S127" i="9"/>
  <c r="P127" i="9"/>
  <c r="C127" i="9"/>
  <c r="AE126" i="9"/>
  <c r="AD126" i="9"/>
  <c r="AC126" i="9"/>
  <c r="AB126" i="9"/>
  <c r="V126" i="9"/>
  <c r="S126" i="9"/>
  <c r="P126" i="9"/>
  <c r="C126" i="9"/>
  <c r="AE125" i="9"/>
  <c r="AD125" i="9"/>
  <c r="AC125" i="9"/>
  <c r="AB125" i="9"/>
  <c r="V125" i="9"/>
  <c r="S125" i="9"/>
  <c r="P125" i="9"/>
  <c r="C125" i="9"/>
  <c r="AE124" i="9"/>
  <c r="AD124" i="9"/>
  <c r="AC124" i="9"/>
  <c r="AB124" i="9"/>
  <c r="V124" i="9"/>
  <c r="S124" i="9"/>
  <c r="P124" i="9"/>
  <c r="C124" i="9"/>
  <c r="AE123" i="9"/>
  <c r="AD123" i="9"/>
  <c r="AC123" i="9"/>
  <c r="AB123" i="9"/>
  <c r="V123" i="9"/>
  <c r="S123" i="9"/>
  <c r="P123" i="9"/>
  <c r="C123" i="9"/>
  <c r="AE122" i="9"/>
  <c r="AD122" i="9"/>
  <c r="AC122" i="9"/>
  <c r="AB122" i="9"/>
  <c r="V122" i="9"/>
  <c r="S122" i="9"/>
  <c r="P122" i="9"/>
  <c r="C122" i="9"/>
  <c r="AE121" i="9"/>
  <c r="AD121" i="9"/>
  <c r="AC121" i="9"/>
  <c r="AB121" i="9"/>
  <c r="V121" i="9"/>
  <c r="S121" i="9"/>
  <c r="P121" i="9"/>
  <c r="C121" i="9"/>
  <c r="AE120" i="9"/>
  <c r="AD120" i="9"/>
  <c r="AC120" i="9"/>
  <c r="AB120" i="9"/>
  <c r="V120" i="9"/>
  <c r="S120" i="9"/>
  <c r="P120" i="9"/>
  <c r="C120" i="9"/>
  <c r="AE119" i="9"/>
  <c r="AD119" i="9"/>
  <c r="AC119" i="9"/>
  <c r="AB119" i="9"/>
  <c r="V119" i="9"/>
  <c r="S119" i="9"/>
  <c r="P119" i="9"/>
  <c r="C119" i="9"/>
  <c r="AE118" i="9"/>
  <c r="AD118" i="9"/>
  <c r="AC118" i="9"/>
  <c r="AB118" i="9"/>
  <c r="V118" i="9"/>
  <c r="S118" i="9"/>
  <c r="P118" i="9"/>
  <c r="C118" i="9"/>
  <c r="AE117" i="9"/>
  <c r="AD117" i="9"/>
  <c r="AC117" i="9"/>
  <c r="AB117" i="9"/>
  <c r="V117" i="9"/>
  <c r="S117" i="9"/>
  <c r="P117" i="9"/>
  <c r="C117" i="9"/>
  <c r="AE116" i="9"/>
  <c r="AD116" i="9"/>
  <c r="AC116" i="9"/>
  <c r="AB116" i="9"/>
  <c r="V116" i="9"/>
  <c r="S116" i="9"/>
  <c r="P116" i="9"/>
  <c r="C116" i="9"/>
  <c r="AE115" i="9"/>
  <c r="AD115" i="9"/>
  <c r="AC115" i="9"/>
  <c r="AB115" i="9"/>
  <c r="V115" i="9"/>
  <c r="S115" i="9"/>
  <c r="P115" i="9"/>
  <c r="C115" i="9"/>
  <c r="AE114" i="9"/>
  <c r="AD114" i="9"/>
  <c r="AC114" i="9"/>
  <c r="AB114" i="9"/>
  <c r="V114" i="9"/>
  <c r="S114" i="9"/>
  <c r="P114" i="9"/>
  <c r="C114" i="9"/>
  <c r="AE113" i="9"/>
  <c r="AD113" i="9"/>
  <c r="AC113" i="9"/>
  <c r="AB113" i="9"/>
  <c r="V113" i="9"/>
  <c r="S113" i="9"/>
  <c r="P113" i="9"/>
  <c r="C113" i="9"/>
  <c r="AE112" i="9"/>
  <c r="AD112" i="9"/>
  <c r="AC112" i="9"/>
  <c r="AB112" i="9"/>
  <c r="V112" i="9"/>
  <c r="S112" i="9"/>
  <c r="P112" i="9"/>
  <c r="C112" i="9"/>
  <c r="AE111" i="9"/>
  <c r="AD111" i="9"/>
  <c r="AC111" i="9"/>
  <c r="AB111" i="9"/>
  <c r="V111" i="9"/>
  <c r="S111" i="9"/>
  <c r="P111" i="9"/>
  <c r="C111" i="9"/>
  <c r="AE110" i="9"/>
  <c r="AD110" i="9"/>
  <c r="AC110" i="9"/>
  <c r="AB110" i="9"/>
  <c r="V110" i="9"/>
  <c r="S110" i="9"/>
  <c r="P110" i="9"/>
  <c r="C110" i="9"/>
  <c r="AE109" i="9"/>
  <c r="AD109" i="9"/>
  <c r="AC109" i="9"/>
  <c r="AB109" i="9"/>
  <c r="V109" i="9"/>
  <c r="S109" i="9"/>
  <c r="P109" i="9"/>
  <c r="C109" i="9"/>
  <c r="AE108" i="9"/>
  <c r="AD108" i="9"/>
  <c r="AC108" i="9"/>
  <c r="AB108" i="9"/>
  <c r="V108" i="9"/>
  <c r="S108" i="9"/>
  <c r="P108" i="9"/>
  <c r="C108" i="9"/>
  <c r="AE107" i="9"/>
  <c r="AD107" i="9"/>
  <c r="AC107" i="9"/>
  <c r="AB107" i="9"/>
  <c r="V107" i="9"/>
  <c r="S107" i="9"/>
  <c r="P107" i="9"/>
  <c r="C107" i="9"/>
  <c r="AE106" i="9"/>
  <c r="AD106" i="9"/>
  <c r="AC106" i="9"/>
  <c r="AB106" i="9"/>
  <c r="V106" i="9"/>
  <c r="S106" i="9"/>
  <c r="P106" i="9"/>
  <c r="C106" i="9"/>
  <c r="AE105" i="9"/>
  <c r="AD105" i="9"/>
  <c r="AC105" i="9"/>
  <c r="AB105" i="9"/>
  <c r="V105" i="9"/>
  <c r="S105" i="9"/>
  <c r="P105" i="9"/>
  <c r="C105" i="9"/>
  <c r="AE104" i="9"/>
  <c r="AD104" i="9"/>
  <c r="AC104" i="9"/>
  <c r="AB104" i="9"/>
  <c r="V104" i="9"/>
  <c r="S104" i="9"/>
  <c r="P104" i="9"/>
  <c r="C104" i="9"/>
  <c r="AE103" i="9"/>
  <c r="AD103" i="9"/>
  <c r="AC103" i="9"/>
  <c r="AB103" i="9"/>
  <c r="V103" i="9"/>
  <c r="S103" i="9"/>
  <c r="P103" i="9"/>
  <c r="C103" i="9"/>
  <c r="AE102" i="9"/>
  <c r="AD102" i="9"/>
  <c r="AC102" i="9"/>
  <c r="AB102" i="9"/>
  <c r="V102" i="9"/>
  <c r="S102" i="9"/>
  <c r="P102" i="9"/>
  <c r="C102" i="9"/>
  <c r="AE101" i="9"/>
  <c r="AD101" i="9"/>
  <c r="AC101" i="9"/>
  <c r="AB101" i="9"/>
  <c r="V101" i="9"/>
  <c r="S101" i="9"/>
  <c r="P101" i="9"/>
  <c r="C101" i="9"/>
  <c r="AE100" i="9"/>
  <c r="AD100" i="9"/>
  <c r="AC100" i="9"/>
  <c r="AB100" i="9"/>
  <c r="V100" i="9"/>
  <c r="S100" i="9"/>
  <c r="P100" i="9"/>
  <c r="C100" i="9"/>
  <c r="AE99" i="9"/>
  <c r="AD99" i="9"/>
  <c r="AC99" i="9"/>
  <c r="AB99" i="9"/>
  <c r="V99" i="9"/>
  <c r="S99" i="9"/>
  <c r="P99" i="9"/>
  <c r="C99" i="9"/>
  <c r="AE98" i="9"/>
  <c r="AD98" i="9"/>
  <c r="AC98" i="9"/>
  <c r="AB98" i="9"/>
  <c r="V98" i="9"/>
  <c r="S98" i="9"/>
  <c r="P98" i="9"/>
  <c r="C98" i="9"/>
  <c r="AE97" i="9"/>
  <c r="AD97" i="9"/>
  <c r="AC97" i="9"/>
  <c r="AB97" i="9"/>
  <c r="V97" i="9"/>
  <c r="S97" i="9"/>
  <c r="P97" i="9"/>
  <c r="C97" i="9"/>
  <c r="AE96" i="9"/>
  <c r="AD96" i="9"/>
  <c r="AC96" i="9"/>
  <c r="AB96" i="9"/>
  <c r="V96" i="9"/>
  <c r="S96" i="9"/>
  <c r="P96" i="9"/>
  <c r="C96" i="9"/>
  <c r="AE95" i="9"/>
  <c r="AD95" i="9"/>
  <c r="AC95" i="9"/>
  <c r="AB95" i="9"/>
  <c r="V95" i="9"/>
  <c r="S95" i="9"/>
  <c r="P95" i="9"/>
  <c r="C95" i="9"/>
  <c r="AE94" i="9"/>
  <c r="AD94" i="9"/>
  <c r="AC94" i="9"/>
  <c r="AB94" i="9"/>
  <c r="V94" i="9"/>
  <c r="S94" i="9"/>
  <c r="P94" i="9"/>
  <c r="C94" i="9"/>
  <c r="AE93" i="9"/>
  <c r="AD93" i="9"/>
  <c r="AC93" i="9"/>
  <c r="AB93" i="9"/>
  <c r="V93" i="9"/>
  <c r="S93" i="9"/>
  <c r="P93" i="9"/>
  <c r="C93" i="9"/>
  <c r="AE92" i="9"/>
  <c r="AD92" i="9"/>
  <c r="AC92" i="9"/>
  <c r="AB92" i="9"/>
  <c r="V92" i="9"/>
  <c r="S92" i="9"/>
  <c r="P92" i="9"/>
  <c r="C92" i="9"/>
  <c r="AE91" i="9"/>
  <c r="AD91" i="9"/>
  <c r="AC91" i="9"/>
  <c r="AB91" i="9"/>
  <c r="V91" i="9"/>
  <c r="S91" i="9"/>
  <c r="P91" i="9"/>
  <c r="C91" i="9"/>
  <c r="AE90" i="9"/>
  <c r="AD90" i="9"/>
  <c r="AC90" i="9"/>
  <c r="AB90" i="9"/>
  <c r="V90" i="9"/>
  <c r="S90" i="9"/>
  <c r="P90" i="9"/>
  <c r="C90" i="9"/>
  <c r="AE89" i="9"/>
  <c r="AD89" i="9"/>
  <c r="AC89" i="9"/>
  <c r="AB89" i="9"/>
  <c r="V89" i="9"/>
  <c r="S89" i="9"/>
  <c r="P89" i="9"/>
  <c r="C89" i="9"/>
  <c r="AE88" i="9"/>
  <c r="AD88" i="9"/>
  <c r="AC88" i="9"/>
  <c r="AB88" i="9"/>
  <c r="V88" i="9"/>
  <c r="S88" i="9"/>
  <c r="P88" i="9"/>
  <c r="C88" i="9"/>
  <c r="AE87" i="9"/>
  <c r="AD87" i="9"/>
  <c r="AC87" i="9"/>
  <c r="AB87" i="9"/>
  <c r="V87" i="9"/>
  <c r="S87" i="9"/>
  <c r="P87" i="9"/>
  <c r="C87" i="9"/>
  <c r="AE86" i="9"/>
  <c r="AD86" i="9"/>
  <c r="AC86" i="9"/>
  <c r="AB86" i="9"/>
  <c r="V86" i="9"/>
  <c r="S86" i="9"/>
  <c r="P86" i="9"/>
  <c r="C86" i="9"/>
  <c r="AE85" i="9"/>
  <c r="AD85" i="9"/>
  <c r="AC85" i="9"/>
  <c r="AB85" i="9"/>
  <c r="V85" i="9"/>
  <c r="S85" i="9"/>
  <c r="P85" i="9"/>
  <c r="C85" i="9"/>
  <c r="AE84" i="9"/>
  <c r="AD84" i="9"/>
  <c r="AC84" i="9"/>
  <c r="AB84" i="9"/>
  <c r="V84" i="9"/>
  <c r="S84" i="9"/>
  <c r="P84" i="9"/>
  <c r="C84" i="9"/>
  <c r="AE83" i="9"/>
  <c r="AD83" i="9"/>
  <c r="AC83" i="9"/>
  <c r="AB83" i="9"/>
  <c r="V83" i="9"/>
  <c r="S83" i="9"/>
  <c r="P83" i="9"/>
  <c r="C83" i="9"/>
  <c r="AE82" i="9"/>
  <c r="AD82" i="9"/>
  <c r="AC82" i="9"/>
  <c r="AB82" i="9"/>
  <c r="V82" i="9"/>
  <c r="S82" i="9"/>
  <c r="P82" i="9"/>
  <c r="C82" i="9"/>
  <c r="AE81" i="9"/>
  <c r="AD81" i="9"/>
  <c r="AC81" i="9"/>
  <c r="AB81" i="9"/>
  <c r="V81" i="9"/>
  <c r="S81" i="9"/>
  <c r="P81" i="9"/>
  <c r="C81" i="9"/>
  <c r="AE80" i="9"/>
  <c r="AD80" i="9"/>
  <c r="AC80" i="9"/>
  <c r="AB80" i="9"/>
  <c r="V80" i="9"/>
  <c r="S80" i="9"/>
  <c r="P80" i="9"/>
  <c r="C80" i="9"/>
  <c r="AE79" i="9"/>
  <c r="AD79" i="9"/>
  <c r="AC79" i="9"/>
  <c r="AB79" i="9"/>
  <c r="V79" i="9"/>
  <c r="S79" i="9"/>
  <c r="P79" i="9"/>
  <c r="C79" i="9"/>
  <c r="AE78" i="9"/>
  <c r="AD78" i="9"/>
  <c r="AC78" i="9"/>
  <c r="AB78" i="9"/>
  <c r="V78" i="9"/>
  <c r="S78" i="9"/>
  <c r="P78" i="9"/>
  <c r="C78" i="9"/>
  <c r="AE77" i="9"/>
  <c r="AD77" i="9"/>
  <c r="AC77" i="9"/>
  <c r="AB77" i="9"/>
  <c r="V77" i="9"/>
  <c r="S77" i="9"/>
  <c r="P77" i="9"/>
  <c r="C77" i="9"/>
  <c r="AE76" i="9"/>
  <c r="AD76" i="9"/>
  <c r="AC76" i="9"/>
  <c r="AB76" i="9"/>
  <c r="V76" i="9"/>
  <c r="S76" i="9"/>
  <c r="P76" i="9"/>
  <c r="C76" i="9"/>
  <c r="AE75" i="9"/>
  <c r="AD75" i="9"/>
  <c r="AC75" i="9"/>
  <c r="AB75" i="9"/>
  <c r="V75" i="9"/>
  <c r="S75" i="9"/>
  <c r="P75" i="9"/>
  <c r="C75" i="9"/>
  <c r="AE74" i="9"/>
  <c r="AD74" i="9"/>
  <c r="AC74" i="9"/>
  <c r="AB74" i="9"/>
  <c r="V74" i="9"/>
  <c r="S74" i="9"/>
  <c r="P74" i="9"/>
  <c r="C74" i="9"/>
  <c r="AE73" i="9"/>
  <c r="AD73" i="9"/>
  <c r="AC73" i="9"/>
  <c r="AB73" i="9"/>
  <c r="V73" i="9"/>
  <c r="S73" i="9"/>
  <c r="P73" i="9"/>
  <c r="C73" i="9"/>
  <c r="AE72" i="9"/>
  <c r="AD72" i="9"/>
  <c r="AC72" i="9"/>
  <c r="AB72" i="9"/>
  <c r="V72" i="9"/>
  <c r="S72" i="9"/>
  <c r="P72" i="9"/>
  <c r="C72" i="9"/>
  <c r="AE71" i="9"/>
  <c r="AD71" i="9"/>
  <c r="AC71" i="9"/>
  <c r="AB71" i="9"/>
  <c r="V71" i="9"/>
  <c r="S71" i="9"/>
  <c r="P71" i="9"/>
  <c r="C71" i="9"/>
  <c r="AE70" i="9"/>
  <c r="AD70" i="9"/>
  <c r="AC70" i="9"/>
  <c r="AB70" i="9"/>
  <c r="V70" i="9"/>
  <c r="S70" i="9"/>
  <c r="P70" i="9"/>
  <c r="C70" i="9"/>
  <c r="AE69" i="9"/>
  <c r="AD69" i="9"/>
  <c r="AC69" i="9"/>
  <c r="AB69" i="9"/>
  <c r="V69" i="9"/>
  <c r="S69" i="9"/>
  <c r="P69" i="9"/>
  <c r="C69" i="9"/>
  <c r="AE68" i="9"/>
  <c r="AD68" i="9"/>
  <c r="AC68" i="9"/>
  <c r="AB68" i="9"/>
  <c r="V68" i="9"/>
  <c r="S68" i="9"/>
  <c r="P68" i="9"/>
  <c r="C68" i="9"/>
  <c r="AE67" i="9"/>
  <c r="AD67" i="9"/>
  <c r="AC67" i="9"/>
  <c r="AB67" i="9"/>
  <c r="V67" i="9"/>
  <c r="S67" i="9"/>
  <c r="P67" i="9"/>
  <c r="C67" i="9"/>
  <c r="AE66" i="9"/>
  <c r="AD66" i="9"/>
  <c r="AC66" i="9"/>
  <c r="AB66" i="9"/>
  <c r="V66" i="9"/>
  <c r="S66" i="9"/>
  <c r="P66" i="9"/>
  <c r="C66" i="9"/>
  <c r="AE65" i="9"/>
  <c r="AD65" i="9"/>
  <c r="AC65" i="9"/>
  <c r="AB65" i="9"/>
  <c r="V65" i="9"/>
  <c r="S65" i="9"/>
  <c r="P65" i="9"/>
  <c r="C65" i="9"/>
  <c r="AE64" i="9"/>
  <c r="AD64" i="9"/>
  <c r="AC64" i="9"/>
  <c r="AB64" i="9"/>
  <c r="V64" i="9"/>
  <c r="S64" i="9"/>
  <c r="P64" i="9"/>
  <c r="C64" i="9"/>
  <c r="AE63" i="9"/>
  <c r="AD63" i="9"/>
  <c r="AC63" i="9"/>
  <c r="AB63" i="9"/>
  <c r="V63" i="9"/>
  <c r="S63" i="9"/>
  <c r="P63" i="9"/>
  <c r="C63" i="9"/>
  <c r="AE62" i="9"/>
  <c r="AD62" i="9"/>
  <c r="AC62" i="9"/>
  <c r="AB62" i="9"/>
  <c r="V62" i="9"/>
  <c r="S62" i="9"/>
  <c r="P62" i="9"/>
  <c r="C62" i="9"/>
  <c r="AE61" i="9"/>
  <c r="AD61" i="9"/>
  <c r="AC61" i="9"/>
  <c r="AB61" i="9"/>
  <c r="V61" i="9"/>
  <c r="S61" i="9"/>
  <c r="P61" i="9"/>
  <c r="C61" i="9"/>
  <c r="AE60" i="9"/>
  <c r="AD60" i="9"/>
  <c r="AC60" i="9"/>
  <c r="AB60" i="9"/>
  <c r="V60" i="9"/>
  <c r="S60" i="9"/>
  <c r="P60" i="9"/>
  <c r="C60" i="9"/>
  <c r="AE59" i="9"/>
  <c r="AD59" i="9"/>
  <c r="AC59" i="9"/>
  <c r="AB59" i="9"/>
  <c r="V59" i="9"/>
  <c r="S59" i="9"/>
  <c r="P59" i="9"/>
  <c r="C59" i="9"/>
  <c r="AE58" i="9"/>
  <c r="AD58" i="9"/>
  <c r="AC58" i="9"/>
  <c r="AB58" i="9"/>
  <c r="V58" i="9"/>
  <c r="S58" i="9"/>
  <c r="P58" i="9"/>
  <c r="C58" i="9"/>
  <c r="AE57" i="9"/>
  <c r="AD57" i="9"/>
  <c r="AC57" i="9"/>
  <c r="AB57" i="9"/>
  <c r="V57" i="9"/>
  <c r="S57" i="9"/>
  <c r="P57" i="9"/>
  <c r="C57" i="9"/>
  <c r="AE56" i="9"/>
  <c r="AD56" i="9"/>
  <c r="AC56" i="9"/>
  <c r="AB56" i="9"/>
  <c r="V56" i="9"/>
  <c r="S56" i="9"/>
  <c r="P56" i="9"/>
  <c r="C56" i="9"/>
  <c r="AE55" i="9"/>
  <c r="AD55" i="9"/>
  <c r="AC55" i="9"/>
  <c r="AB55" i="9"/>
  <c r="V55" i="9"/>
  <c r="S55" i="9"/>
  <c r="P55" i="9"/>
  <c r="C55" i="9"/>
  <c r="AE54" i="9"/>
  <c r="AD54" i="9"/>
  <c r="AC54" i="9"/>
  <c r="AB54" i="9"/>
  <c r="V54" i="9"/>
  <c r="S54" i="9"/>
  <c r="P54" i="9"/>
  <c r="C54" i="9"/>
  <c r="AE53" i="9"/>
  <c r="AD53" i="9"/>
  <c r="AC53" i="9"/>
  <c r="AB53" i="9"/>
  <c r="V53" i="9"/>
  <c r="S53" i="9"/>
  <c r="P53" i="9"/>
  <c r="C53" i="9"/>
  <c r="AE52" i="9"/>
  <c r="AD52" i="9"/>
  <c r="AC52" i="9"/>
  <c r="AB52" i="9"/>
  <c r="V52" i="9"/>
  <c r="S52" i="9"/>
  <c r="P52" i="9"/>
  <c r="C52" i="9"/>
  <c r="AE51" i="9"/>
  <c r="AD51" i="9"/>
  <c r="AC51" i="9"/>
  <c r="AB51" i="9"/>
  <c r="V51" i="9"/>
  <c r="S51" i="9"/>
  <c r="P51" i="9"/>
  <c r="C51" i="9"/>
  <c r="AE50" i="9"/>
  <c r="AD50" i="9"/>
  <c r="AC50" i="9"/>
  <c r="AB50" i="9"/>
  <c r="V50" i="9"/>
  <c r="S50" i="9"/>
  <c r="P50" i="9"/>
  <c r="C50" i="9"/>
  <c r="AE49" i="9"/>
  <c r="AD49" i="9"/>
  <c r="AC49" i="9"/>
  <c r="AB49" i="9"/>
  <c r="V49" i="9"/>
  <c r="S49" i="9"/>
  <c r="P49" i="9"/>
  <c r="C49" i="9"/>
  <c r="AE48" i="9"/>
  <c r="AD48" i="9"/>
  <c r="AC48" i="9"/>
  <c r="AB48" i="9"/>
  <c r="V48" i="9"/>
  <c r="S48" i="9"/>
  <c r="P48" i="9"/>
  <c r="C48" i="9"/>
  <c r="AE47" i="9"/>
  <c r="AD47" i="9"/>
  <c r="AC47" i="9"/>
  <c r="AB47" i="9"/>
  <c r="V47" i="9"/>
  <c r="S47" i="9"/>
  <c r="P47" i="9"/>
  <c r="C47" i="9"/>
  <c r="AE46" i="9"/>
  <c r="AD46" i="9"/>
  <c r="AC46" i="9"/>
  <c r="AB46" i="9"/>
  <c r="V46" i="9"/>
  <c r="S46" i="9"/>
  <c r="P46" i="9"/>
  <c r="C46" i="9"/>
  <c r="AE45" i="9"/>
  <c r="AD45" i="9"/>
  <c r="AC45" i="9"/>
  <c r="AB45" i="9"/>
  <c r="V45" i="9"/>
  <c r="S45" i="9"/>
  <c r="P45" i="9"/>
  <c r="C45" i="9"/>
  <c r="AE44" i="9"/>
  <c r="AD44" i="9"/>
  <c r="AC44" i="9"/>
  <c r="AB44" i="9"/>
  <c r="V44" i="9"/>
  <c r="S44" i="9"/>
  <c r="P44" i="9"/>
  <c r="C44" i="9"/>
  <c r="AE43" i="9"/>
  <c r="AD43" i="9"/>
  <c r="AC43" i="9"/>
  <c r="AB43" i="9"/>
  <c r="V43" i="9"/>
  <c r="S43" i="9"/>
  <c r="P43" i="9"/>
  <c r="C43" i="9"/>
  <c r="AE42" i="9"/>
  <c r="AD42" i="9"/>
  <c r="AC42" i="9"/>
  <c r="AB42" i="9"/>
  <c r="V42" i="9"/>
  <c r="S42" i="9"/>
  <c r="P42" i="9"/>
  <c r="C42" i="9"/>
  <c r="AE41" i="9"/>
  <c r="AD41" i="9"/>
  <c r="AC41" i="9"/>
  <c r="AB41" i="9"/>
  <c r="V41" i="9"/>
  <c r="S41" i="9"/>
  <c r="P41" i="9"/>
  <c r="C41" i="9"/>
  <c r="AE40" i="9"/>
  <c r="AD40" i="9"/>
  <c r="AC40" i="9"/>
  <c r="AB40" i="9"/>
  <c r="V40" i="9"/>
  <c r="S40" i="9"/>
  <c r="P40" i="9"/>
  <c r="C40" i="9"/>
  <c r="AE39" i="9"/>
  <c r="AD39" i="9"/>
  <c r="AC39" i="9"/>
  <c r="AB39" i="9"/>
  <c r="V39" i="9"/>
  <c r="S39" i="9"/>
  <c r="P39" i="9"/>
  <c r="C39" i="9"/>
  <c r="AE38" i="9"/>
  <c r="AD38" i="9"/>
  <c r="AC38" i="9"/>
  <c r="AB38" i="9"/>
  <c r="V38" i="9"/>
  <c r="S38" i="9"/>
  <c r="P38" i="9"/>
  <c r="C38" i="9"/>
  <c r="AE37" i="9"/>
  <c r="AD37" i="9"/>
  <c r="AC37" i="9"/>
  <c r="AB37" i="9"/>
  <c r="V37" i="9"/>
  <c r="S37" i="9"/>
  <c r="P37" i="9"/>
  <c r="C37" i="9"/>
  <c r="AE36" i="9"/>
  <c r="AD36" i="9"/>
  <c r="AC36" i="9"/>
  <c r="AB36" i="9"/>
  <c r="V36" i="9"/>
  <c r="S36" i="9"/>
  <c r="P36" i="9"/>
  <c r="C36" i="9"/>
  <c r="AE35" i="9"/>
  <c r="AD35" i="9"/>
  <c r="AC35" i="9"/>
  <c r="AB35" i="9"/>
  <c r="V35" i="9"/>
  <c r="S35" i="9"/>
  <c r="P35" i="9"/>
  <c r="C35" i="9"/>
  <c r="AE34" i="9"/>
  <c r="AD34" i="9"/>
  <c r="AC34" i="9"/>
  <c r="AB34" i="9"/>
  <c r="V34" i="9"/>
  <c r="S34" i="9"/>
  <c r="P34" i="9"/>
  <c r="C34" i="9"/>
  <c r="AE33" i="9"/>
  <c r="AD33" i="9"/>
  <c r="AC33" i="9"/>
  <c r="AB33" i="9"/>
  <c r="V33" i="9"/>
  <c r="S33" i="9"/>
  <c r="P33" i="9"/>
  <c r="C33" i="9"/>
  <c r="AE32" i="9"/>
  <c r="AD32" i="9"/>
  <c r="AC32" i="9"/>
  <c r="AB32" i="9"/>
  <c r="V32" i="9"/>
  <c r="S32" i="9"/>
  <c r="P32" i="9"/>
  <c r="C32" i="9"/>
  <c r="AE31" i="9"/>
  <c r="AD31" i="9"/>
  <c r="AC31" i="9"/>
  <c r="AB31" i="9"/>
  <c r="V31" i="9"/>
  <c r="S31" i="9"/>
  <c r="P31" i="9"/>
  <c r="C31" i="9"/>
  <c r="AE30" i="9"/>
  <c r="AD30" i="9"/>
  <c r="AC30" i="9"/>
  <c r="AB30" i="9"/>
  <c r="V30" i="9"/>
  <c r="S30" i="9"/>
  <c r="P30" i="9"/>
  <c r="C30" i="9"/>
  <c r="AE29" i="9"/>
  <c r="AD29" i="9"/>
  <c r="AC29" i="9"/>
  <c r="AB29" i="9"/>
  <c r="V29" i="9"/>
  <c r="S29" i="9"/>
  <c r="P29" i="9"/>
  <c r="C29" i="9"/>
  <c r="AE28" i="9"/>
  <c r="AD28" i="9"/>
  <c r="AC28" i="9"/>
  <c r="AB28" i="9"/>
  <c r="V28" i="9"/>
  <c r="S28" i="9"/>
  <c r="P28" i="9"/>
  <c r="C28" i="9"/>
  <c r="AE27" i="9"/>
  <c r="AD27" i="9"/>
  <c r="AC27" i="9"/>
  <c r="AB27" i="9"/>
  <c r="V27" i="9"/>
  <c r="S27" i="9"/>
  <c r="P27" i="9"/>
  <c r="C27" i="9"/>
  <c r="AE26" i="9"/>
  <c r="AD26" i="9"/>
  <c r="AC26" i="9"/>
  <c r="AB26" i="9"/>
  <c r="V26" i="9"/>
  <c r="S26" i="9"/>
  <c r="P26" i="9"/>
  <c r="C26" i="9"/>
  <c r="AE25" i="9"/>
  <c r="AD25" i="9"/>
  <c r="AC25" i="9"/>
  <c r="AB25" i="9"/>
  <c r="V25" i="9"/>
  <c r="S25" i="9"/>
  <c r="P25" i="9"/>
  <c r="C25" i="9"/>
  <c r="AE24" i="9"/>
  <c r="AD24" i="9"/>
  <c r="AC24" i="9"/>
  <c r="AB24" i="9"/>
  <c r="V24" i="9"/>
  <c r="S24" i="9"/>
  <c r="P24" i="9"/>
  <c r="C24" i="9"/>
  <c r="AE23" i="9"/>
  <c r="AD23" i="9"/>
  <c r="AC23" i="9"/>
  <c r="AB23" i="9"/>
  <c r="V23" i="9"/>
  <c r="S23" i="9"/>
  <c r="P23" i="9"/>
  <c r="C23" i="9"/>
  <c r="AE22" i="9"/>
  <c r="AD22" i="9"/>
  <c r="AC22" i="9"/>
  <c r="AB22" i="9"/>
  <c r="V22" i="9"/>
  <c r="S22" i="9"/>
  <c r="P22" i="9"/>
  <c r="C22" i="9"/>
  <c r="AE21" i="9"/>
  <c r="AD21" i="9"/>
  <c r="AC21" i="9"/>
  <c r="AB21" i="9"/>
  <c r="V21" i="9"/>
  <c r="S21" i="9"/>
  <c r="P21" i="9"/>
  <c r="C21" i="9"/>
  <c r="AE20" i="9"/>
  <c r="AD20" i="9"/>
  <c r="AC20" i="9"/>
  <c r="AB20" i="9"/>
  <c r="V20" i="9"/>
  <c r="S20" i="9"/>
  <c r="P20" i="9"/>
  <c r="C20" i="9"/>
  <c r="AE19" i="9"/>
  <c r="AD19" i="9"/>
  <c r="AC19" i="9"/>
  <c r="AB19" i="9"/>
  <c r="V19" i="9"/>
  <c r="S19" i="9"/>
  <c r="P19" i="9"/>
  <c r="C19" i="9"/>
  <c r="AE18" i="9"/>
  <c r="AD18" i="9"/>
  <c r="AC18" i="9"/>
  <c r="AB18" i="9"/>
  <c r="V18" i="9"/>
  <c r="S18" i="9"/>
  <c r="P18" i="9"/>
  <c r="C18" i="9"/>
  <c r="AE17" i="9"/>
  <c r="AD17" i="9"/>
  <c r="AC17" i="9"/>
  <c r="AB17" i="9"/>
  <c r="V17" i="9"/>
  <c r="S17" i="9"/>
  <c r="P17" i="9"/>
  <c r="C17" i="9"/>
  <c r="AE16" i="9"/>
  <c r="AD16" i="9"/>
  <c r="AC16" i="9"/>
  <c r="AB16" i="9"/>
  <c r="V16" i="9"/>
  <c r="S16" i="9"/>
  <c r="P16" i="9"/>
  <c r="C16" i="9"/>
  <c r="AE15" i="9"/>
  <c r="AD15" i="9"/>
  <c r="AC15" i="9"/>
  <c r="AB15" i="9"/>
  <c r="V15" i="9"/>
  <c r="S15" i="9"/>
  <c r="P15" i="9"/>
  <c r="C15" i="9"/>
  <c r="AE14" i="9"/>
  <c r="AD14" i="9"/>
  <c r="AC14" i="9"/>
  <c r="AB14" i="9"/>
  <c r="V14" i="9"/>
  <c r="S14" i="9"/>
  <c r="P14" i="9"/>
  <c r="C14" i="9"/>
  <c r="AE13" i="9"/>
  <c r="AD13" i="9"/>
  <c r="AC13" i="9"/>
  <c r="AB13" i="9"/>
  <c r="V13" i="9"/>
  <c r="S13" i="9"/>
  <c r="P13" i="9"/>
  <c r="C13" i="9"/>
  <c r="AE12" i="9"/>
  <c r="AD12" i="9"/>
  <c r="AC12" i="9"/>
  <c r="AB12" i="9"/>
  <c r="V12" i="9"/>
  <c r="S12" i="9"/>
  <c r="P12" i="9"/>
  <c r="C12" i="9"/>
  <c r="AE11" i="9"/>
  <c r="AD11" i="9"/>
  <c r="AC11" i="9"/>
  <c r="AB11" i="9"/>
  <c r="V11" i="9"/>
  <c r="S11" i="9"/>
  <c r="P11" i="9"/>
  <c r="C11" i="9"/>
  <c r="AE10" i="9"/>
  <c r="AD10" i="9"/>
  <c r="AC10" i="9"/>
  <c r="AB10" i="9"/>
  <c r="V10" i="9"/>
  <c r="S10" i="9"/>
  <c r="P10" i="9"/>
  <c r="C10" i="9"/>
  <c r="AE9" i="9"/>
  <c r="AD9" i="9"/>
  <c r="AC9" i="9"/>
  <c r="AB9" i="9"/>
  <c r="V9" i="9"/>
  <c r="S9" i="9"/>
  <c r="P9" i="9"/>
  <c r="C9" i="9"/>
  <c r="AE8" i="9"/>
  <c r="AD8" i="9"/>
  <c r="AC8" i="9"/>
  <c r="AB8" i="9"/>
  <c r="V8" i="9"/>
  <c r="S8" i="9"/>
  <c r="P8" i="9"/>
  <c r="C8" i="9"/>
  <c r="AE7" i="9"/>
  <c r="AD7" i="9"/>
  <c r="AC7" i="9"/>
  <c r="AB7" i="9"/>
  <c r="V7" i="9"/>
  <c r="S7" i="9"/>
  <c r="P7" i="9"/>
  <c r="C7" i="9"/>
  <c r="AE6" i="9"/>
  <c r="AD6" i="9"/>
  <c r="AC6" i="9"/>
  <c r="AB6" i="9"/>
  <c r="V6" i="9"/>
  <c r="S6" i="9"/>
  <c r="P6" i="9"/>
  <c r="C6" i="9"/>
  <c r="AE5" i="9"/>
  <c r="AD5" i="9"/>
  <c r="AC5" i="9"/>
  <c r="AB5" i="9"/>
  <c r="AB3" i="9" s="1"/>
  <c r="AB2" i="9" s="1"/>
  <c r="V5" i="9"/>
  <c r="S5" i="9"/>
  <c r="P5" i="9"/>
  <c r="C5" i="9"/>
  <c r="AF3" i="9"/>
  <c r="AE3" i="9"/>
  <c r="AD3" i="9"/>
  <c r="AC3" i="9"/>
  <c r="AC2" i="9" s="1"/>
  <c r="C43" i="8"/>
  <c r="C35" i="8"/>
  <c r="C37" i="8" s="1"/>
  <c r="B43" i="8" s="1"/>
  <c r="E43" i="8" s="1"/>
  <c r="C34" i="8"/>
  <c r="C19" i="8"/>
  <c r="C18" i="8"/>
  <c r="G13" i="8"/>
  <c r="I13" i="8" s="1"/>
  <c r="G12" i="8"/>
  <c r="G10" i="8"/>
  <c r="I10" i="8" s="1"/>
  <c r="G8" i="8"/>
  <c r="I8" i="8" s="1"/>
  <c r="G6" i="8"/>
  <c r="D7" i="3" s="1"/>
  <c r="G5" i="8"/>
  <c r="I5" i="8" s="1"/>
  <c r="C27" i="7"/>
  <c r="E18" i="7"/>
  <c r="C18" i="7" s="1"/>
  <c r="C19" i="7" s="1"/>
  <c r="C21" i="7" s="1"/>
  <c r="B27" i="7" s="1"/>
  <c r="I12" i="7"/>
  <c r="G12" i="7"/>
  <c r="G10" i="7"/>
  <c r="I10" i="7" s="1"/>
  <c r="I8" i="7"/>
  <c r="G8" i="7"/>
  <c r="C7" i="7"/>
  <c r="G7" i="7" s="1"/>
  <c r="G6" i="7"/>
  <c r="D6" i="3" s="1"/>
  <c r="D21" i="3" s="1"/>
  <c r="C25" i="4" s="1"/>
  <c r="G5" i="7"/>
  <c r="I5" i="7" s="1"/>
  <c r="X19" i="6"/>
  <c r="M19" i="6"/>
  <c r="C14" i="6"/>
  <c r="G14" i="6" s="1"/>
  <c r="G13" i="6"/>
  <c r="I5" i="3" s="1"/>
  <c r="H9" i="4" s="1"/>
  <c r="G12" i="6"/>
  <c r="I12" i="6" s="1"/>
  <c r="G11" i="6"/>
  <c r="G10" i="6"/>
  <c r="I10" i="6" s="1"/>
  <c r="G9" i="6"/>
  <c r="I9" i="6" s="1"/>
  <c r="C8" i="6"/>
  <c r="G8" i="6" s="1"/>
  <c r="I8" i="6" s="1"/>
  <c r="G7" i="6"/>
  <c r="G6" i="6"/>
  <c r="I6" i="6" s="1"/>
  <c r="G5" i="6"/>
  <c r="D93" i="5"/>
  <c r="D86" i="5"/>
  <c r="D66" i="5"/>
  <c r="D58" i="5"/>
  <c r="P33" i="4"/>
  <c r="D33" i="4"/>
  <c r="P32" i="4"/>
  <c r="K32" i="4"/>
  <c r="J32" i="4"/>
  <c r="I32" i="4"/>
  <c r="C32" i="4"/>
  <c r="F31" i="4"/>
  <c r="C31" i="4"/>
  <c r="D29" i="4"/>
  <c r="I27" i="4"/>
  <c r="H27" i="4"/>
  <c r="P18" i="4"/>
  <c r="L18" i="4"/>
  <c r="K18" i="4"/>
  <c r="J18" i="4"/>
  <c r="I18" i="4"/>
  <c r="H18" i="4"/>
  <c r="G18" i="4"/>
  <c r="F18" i="4"/>
  <c r="E18" i="4"/>
  <c r="D18" i="4"/>
  <c r="C18" i="4"/>
  <c r="B18" i="4"/>
  <c r="P17" i="4"/>
  <c r="L17" i="4"/>
  <c r="K17" i="4"/>
  <c r="J17" i="4"/>
  <c r="I17" i="4"/>
  <c r="H17" i="4"/>
  <c r="G17" i="4"/>
  <c r="F17" i="4"/>
  <c r="E17" i="4"/>
  <c r="D17" i="4"/>
  <c r="C17" i="4"/>
  <c r="B17" i="4"/>
  <c r="AE16" i="4"/>
  <c r="Z16" i="4"/>
  <c r="L16" i="4"/>
  <c r="K16" i="4"/>
  <c r="J16" i="4"/>
  <c r="F16" i="4"/>
  <c r="E16" i="4"/>
  <c r="D16" i="4"/>
  <c r="C16" i="4"/>
  <c r="B16" i="4"/>
  <c r="AE15" i="4"/>
  <c r="L15" i="4"/>
  <c r="K15" i="4"/>
  <c r="J15" i="4"/>
  <c r="F15" i="4"/>
  <c r="E15" i="4"/>
  <c r="D15" i="4"/>
  <c r="C15" i="4"/>
  <c r="AE14" i="4"/>
  <c r="L14" i="4"/>
  <c r="Z14" i="4" s="1"/>
  <c r="K14" i="4"/>
  <c r="J14" i="4"/>
  <c r="G14" i="4"/>
  <c r="F14" i="4"/>
  <c r="E14" i="4"/>
  <c r="D14" i="4"/>
  <c r="C14" i="4"/>
  <c r="B14" i="4"/>
  <c r="AE13" i="4"/>
  <c r="L13" i="4"/>
  <c r="K13" i="4"/>
  <c r="J13" i="4"/>
  <c r="I13" i="4"/>
  <c r="H13" i="4"/>
  <c r="G13" i="4"/>
  <c r="F13" i="4"/>
  <c r="E13" i="4"/>
  <c r="D13" i="4"/>
  <c r="C13" i="4"/>
  <c r="AE12" i="4"/>
  <c r="Z12" i="4"/>
  <c r="L12" i="4"/>
  <c r="K12" i="4"/>
  <c r="J12" i="4"/>
  <c r="I12" i="4"/>
  <c r="H12" i="4"/>
  <c r="G12" i="4"/>
  <c r="F12" i="4"/>
  <c r="E12" i="4"/>
  <c r="I11" i="4"/>
  <c r="I10" i="4"/>
  <c r="AE9" i="4"/>
  <c r="I9" i="4"/>
  <c r="C9" i="4"/>
  <c r="C32" i="3"/>
  <c r="M29" i="3"/>
  <c r="L33" i="4" s="1"/>
  <c r="L29" i="3"/>
  <c r="K33" i="4" s="1"/>
  <c r="K29" i="3"/>
  <c r="J33" i="4" s="1"/>
  <c r="J29" i="3"/>
  <c r="I33" i="4" s="1"/>
  <c r="I29" i="3"/>
  <c r="H33" i="4" s="1"/>
  <c r="H29" i="3"/>
  <c r="G33" i="4" s="1"/>
  <c r="G29" i="3"/>
  <c r="F33" i="4" s="1"/>
  <c r="F29" i="3"/>
  <c r="E33" i="4" s="1"/>
  <c r="E29" i="3"/>
  <c r="D29" i="3"/>
  <c r="C33" i="4" s="1"/>
  <c r="C29" i="3"/>
  <c r="M28" i="3"/>
  <c r="L32" i="4" s="1"/>
  <c r="L28" i="3"/>
  <c r="K28" i="3"/>
  <c r="J28" i="3"/>
  <c r="I28" i="3"/>
  <c r="H32" i="4" s="1"/>
  <c r="H28" i="3"/>
  <c r="G32" i="4" s="1"/>
  <c r="G28" i="3"/>
  <c r="F32" i="4" s="1"/>
  <c r="F28" i="3"/>
  <c r="E32" i="4" s="1"/>
  <c r="E28" i="3"/>
  <c r="D32" i="4" s="1"/>
  <c r="D28" i="3"/>
  <c r="C28" i="3"/>
  <c r="M27" i="3"/>
  <c r="L31" i="4" s="1"/>
  <c r="L27" i="3"/>
  <c r="K31" i="4" s="1"/>
  <c r="K27" i="3"/>
  <c r="J31" i="4" s="1"/>
  <c r="G27" i="3"/>
  <c r="F27" i="3"/>
  <c r="E31" i="4" s="1"/>
  <c r="E27" i="3"/>
  <c r="D31" i="4" s="1"/>
  <c r="D27" i="3"/>
  <c r="C27" i="3"/>
  <c r="M26" i="3"/>
  <c r="L30" i="4" s="1"/>
  <c r="L26" i="3"/>
  <c r="K30" i="4" s="1"/>
  <c r="K26" i="3"/>
  <c r="J30" i="4" s="1"/>
  <c r="G26" i="3"/>
  <c r="F30" i="4" s="1"/>
  <c r="F26" i="3"/>
  <c r="E30" i="4" s="1"/>
  <c r="E26" i="3"/>
  <c r="D30" i="4" s="1"/>
  <c r="D26" i="3"/>
  <c r="C30" i="4" s="1"/>
  <c r="M25" i="3"/>
  <c r="L29" i="4" s="1"/>
  <c r="L25" i="3"/>
  <c r="K29" i="4" s="1"/>
  <c r="K25" i="3"/>
  <c r="J29" i="4" s="1"/>
  <c r="H25" i="3"/>
  <c r="G29" i="4" s="1"/>
  <c r="G25" i="3"/>
  <c r="F29" i="4" s="1"/>
  <c r="F25" i="3"/>
  <c r="E29" i="4" s="1"/>
  <c r="E25" i="3"/>
  <c r="D25" i="3"/>
  <c r="C29" i="4" s="1"/>
  <c r="C25" i="3"/>
  <c r="M24" i="3"/>
  <c r="L28" i="4" s="1"/>
  <c r="L24" i="3"/>
  <c r="K28" i="4" s="1"/>
  <c r="K24" i="3"/>
  <c r="J28" i="4" s="1"/>
  <c r="J24" i="3"/>
  <c r="I28" i="4" s="1"/>
  <c r="I24" i="3"/>
  <c r="H28" i="4" s="1"/>
  <c r="H24" i="3"/>
  <c r="G28" i="4" s="1"/>
  <c r="G24" i="3"/>
  <c r="F28" i="4" s="1"/>
  <c r="F24" i="3"/>
  <c r="E28" i="4" s="1"/>
  <c r="E24" i="3"/>
  <c r="D28" i="4" s="1"/>
  <c r="D24" i="3"/>
  <c r="C28" i="4" s="1"/>
  <c r="M23" i="3"/>
  <c r="L27" i="4" s="1"/>
  <c r="L23" i="3"/>
  <c r="K27" i="4" s="1"/>
  <c r="K23" i="3"/>
  <c r="J27" i="4" s="1"/>
  <c r="J23" i="3"/>
  <c r="I23" i="3"/>
  <c r="H23" i="3"/>
  <c r="G27" i="4" s="1"/>
  <c r="G23" i="3"/>
  <c r="F27" i="4" s="1"/>
  <c r="F23" i="3"/>
  <c r="E27" i="4" s="1"/>
  <c r="J22" i="3"/>
  <c r="I26" i="4" s="1"/>
  <c r="J21" i="3"/>
  <c r="I25" i="4" s="1"/>
  <c r="J20" i="3"/>
  <c r="I24" i="4" s="1"/>
  <c r="I20" i="3"/>
  <c r="N14" i="3"/>
  <c r="N13" i="3"/>
  <c r="I11" i="3"/>
  <c r="J10" i="3"/>
  <c r="C9" i="3"/>
  <c r="B13" i="4" s="1"/>
  <c r="E8" i="3"/>
  <c r="E23" i="3" s="1"/>
  <c r="D27" i="4" s="1"/>
  <c r="I7" i="3"/>
  <c r="H11" i="4" s="1"/>
  <c r="H7" i="3"/>
  <c r="C7" i="3"/>
  <c r="B11" i="4" s="1"/>
  <c r="L6" i="3"/>
  <c r="K10" i="4" s="1"/>
  <c r="H6" i="3"/>
  <c r="G10" i="4" s="1"/>
  <c r="C6" i="3"/>
  <c r="B10" i="4" s="1"/>
  <c r="L5" i="3"/>
  <c r="K9" i="4" s="1"/>
  <c r="H5" i="3"/>
  <c r="H20" i="3" s="1"/>
  <c r="D5" i="3"/>
  <c r="D20" i="3" s="1"/>
  <c r="C24" i="4" s="1"/>
  <c r="L13" i="2"/>
  <c r="I6" i="10" l="1"/>
  <c r="D8" i="3"/>
  <c r="B15" i="4"/>
  <c r="C26" i="3"/>
  <c r="B30" i="4" s="1"/>
  <c r="D22" i="3"/>
  <c r="C26" i="4" s="1"/>
  <c r="C11" i="4"/>
  <c r="C7" i="13"/>
  <c r="G7" i="13" s="1"/>
  <c r="I6" i="7"/>
  <c r="H27" i="7"/>
  <c r="H29" i="7" s="1"/>
  <c r="C13" i="7" s="1"/>
  <c r="G13" i="7" s="1"/>
  <c r="E27" i="7"/>
  <c r="C21" i="3"/>
  <c r="B25" i="4" s="1"/>
  <c r="F12" i="14"/>
  <c r="M17" i="4"/>
  <c r="AD2" i="9"/>
  <c r="C8" i="3"/>
  <c r="B12" i="4" s="1"/>
  <c r="AE2" i="9"/>
  <c r="F5" i="3"/>
  <c r="F20" i="3" s="1"/>
  <c r="E24" i="4" s="1"/>
  <c r="K23" i="8"/>
  <c r="K24" i="8" s="1"/>
  <c r="B30" i="8"/>
  <c r="C30" i="8" s="1"/>
  <c r="C11" i="8" s="1"/>
  <c r="M13" i="4"/>
  <c r="AA13" i="4" s="1"/>
  <c r="C24" i="3"/>
  <c r="N24" i="3" s="1"/>
  <c r="N9" i="3"/>
  <c r="G5" i="3"/>
  <c r="F9" i="4" s="1"/>
  <c r="I11" i="6"/>
  <c r="K5" i="3"/>
  <c r="J9" i="4" s="1"/>
  <c r="M5" i="3"/>
  <c r="L9" i="4" s="1"/>
  <c r="I14" i="6"/>
  <c r="G20" i="3"/>
  <c r="F24" i="4" s="1"/>
  <c r="I5" i="6"/>
  <c r="C5" i="3"/>
  <c r="C15" i="3" s="1"/>
  <c r="I7" i="7"/>
  <c r="E6" i="3"/>
  <c r="E29" i="7"/>
  <c r="C11" i="7" s="1"/>
  <c r="G11" i="7" s="1"/>
  <c r="I11" i="7" s="1"/>
  <c r="F27" i="7"/>
  <c r="F29" i="7" s="1"/>
  <c r="C14" i="7" s="1"/>
  <c r="G14" i="7" s="1"/>
  <c r="I14" i="7" s="1"/>
  <c r="G27" i="7"/>
  <c r="G29" i="7" s="1"/>
  <c r="C9" i="7" s="1"/>
  <c r="G9" i="7" s="1"/>
  <c r="I9" i="7" s="1"/>
  <c r="G24" i="4"/>
  <c r="I13" i="7"/>
  <c r="I6" i="3"/>
  <c r="B28" i="4"/>
  <c r="M28" i="4" s="1"/>
  <c r="I7" i="6"/>
  <c r="E5" i="3"/>
  <c r="G15" i="6"/>
  <c r="F43" i="8"/>
  <c r="F45" i="8" s="1"/>
  <c r="G43" i="8"/>
  <c r="G45" i="8" s="1"/>
  <c r="E45" i="8"/>
  <c r="I10" i="3"/>
  <c r="I8" i="12"/>
  <c r="C10" i="4"/>
  <c r="D15" i="3"/>
  <c r="B33" i="4"/>
  <c r="M33" i="4" s="1"/>
  <c r="N29" i="3"/>
  <c r="L7" i="3"/>
  <c r="I12" i="8"/>
  <c r="O6" i="14"/>
  <c r="N6" i="14"/>
  <c r="M6" i="14"/>
  <c r="L6" i="14"/>
  <c r="I22" i="3"/>
  <c r="H26" i="4" s="1"/>
  <c r="H15" i="4"/>
  <c r="I26" i="3"/>
  <c r="H30" i="4" s="1"/>
  <c r="H24" i="4"/>
  <c r="H21" i="3"/>
  <c r="G25" i="4" s="1"/>
  <c r="Z15" i="4"/>
  <c r="M18" i="4"/>
  <c r="N8" i="3"/>
  <c r="B29" i="4"/>
  <c r="E9" i="4"/>
  <c r="G15" i="10"/>
  <c r="E7" i="3"/>
  <c r="G11" i="4"/>
  <c r="H22" i="3"/>
  <c r="G26" i="4" s="1"/>
  <c r="L21" i="3"/>
  <c r="K25" i="4" s="1"/>
  <c r="Z9" i="4"/>
  <c r="F6" i="3"/>
  <c r="F7" i="3"/>
  <c r="L15" i="3"/>
  <c r="L20" i="3"/>
  <c r="C23" i="3"/>
  <c r="I6" i="8"/>
  <c r="G9" i="4"/>
  <c r="J25" i="3"/>
  <c r="I29" i="4" s="1"/>
  <c r="I14" i="4"/>
  <c r="B31" i="4"/>
  <c r="B32" i="4"/>
  <c r="M32" i="4" s="1"/>
  <c r="N28" i="3"/>
  <c r="M20" i="3"/>
  <c r="AF2" i="9"/>
  <c r="I15" i="10"/>
  <c r="J14" i="10" s="1"/>
  <c r="O7" i="14"/>
  <c r="N7" i="14"/>
  <c r="M7" i="14"/>
  <c r="L7" i="14"/>
  <c r="D12" i="4"/>
  <c r="Z13" i="4"/>
  <c r="I13" i="6"/>
  <c r="G9" i="12"/>
  <c r="G9" i="13"/>
  <c r="I5" i="13"/>
  <c r="L8" i="14"/>
  <c r="O8" i="14"/>
  <c r="N8" i="14"/>
  <c r="M8" i="14"/>
  <c r="I6" i="13"/>
  <c r="J11" i="3"/>
  <c r="N9" i="14"/>
  <c r="M9" i="14"/>
  <c r="L9" i="14"/>
  <c r="O9" i="14"/>
  <c r="O10" i="14"/>
  <c r="N10" i="14"/>
  <c r="M10" i="14"/>
  <c r="L10" i="14"/>
  <c r="O11" i="14"/>
  <c r="N11" i="14"/>
  <c r="M11" i="14"/>
  <c r="L11" i="14"/>
  <c r="C22" i="3"/>
  <c r="I7" i="12"/>
  <c r="J5" i="14"/>
  <c r="O13" i="4" l="1"/>
  <c r="P13" i="4" s="1"/>
  <c r="I7" i="13"/>
  <c r="H11" i="3"/>
  <c r="AI13" i="4"/>
  <c r="AK13" i="4" s="1"/>
  <c r="AF13" i="4" s="1"/>
  <c r="D23" i="3"/>
  <c r="C12" i="4"/>
  <c r="M12" i="4"/>
  <c r="K20" i="3"/>
  <c r="N5" i="3"/>
  <c r="I15" i="6"/>
  <c r="J12" i="6" s="1"/>
  <c r="C20" i="3"/>
  <c r="B24" i="4" s="1"/>
  <c r="B9" i="4"/>
  <c r="B19" i="4" s="1"/>
  <c r="D10" i="4"/>
  <c r="E21" i="3"/>
  <c r="D25" i="4" s="1"/>
  <c r="K6" i="3"/>
  <c r="J10" i="4" s="1"/>
  <c r="I15" i="7"/>
  <c r="J10" i="7" s="1"/>
  <c r="M6" i="3"/>
  <c r="L10" i="4" s="1"/>
  <c r="G6" i="3"/>
  <c r="F10" i="4" s="1"/>
  <c r="G15" i="7"/>
  <c r="F21" i="3"/>
  <c r="F15" i="3"/>
  <c r="E10" i="4"/>
  <c r="AJ13" i="4"/>
  <c r="AL13" i="4" s="1"/>
  <c r="AC13" i="4"/>
  <c r="J5" i="10"/>
  <c r="J7" i="10"/>
  <c r="J11" i="10"/>
  <c r="O12" i="4"/>
  <c r="P12" i="4" s="1"/>
  <c r="AI12" i="4"/>
  <c r="AK12" i="4" s="1"/>
  <c r="AF12" i="4" s="1"/>
  <c r="G11" i="8"/>
  <c r="K7" i="3" s="1"/>
  <c r="E30" i="8"/>
  <c r="D30" i="8"/>
  <c r="K24" i="4"/>
  <c r="E22" i="3"/>
  <c r="D26" i="4" s="1"/>
  <c r="D11" i="4"/>
  <c r="K11" i="4"/>
  <c r="K19" i="4" s="1"/>
  <c r="L22" i="3"/>
  <c r="K26" i="4" s="1"/>
  <c r="I21" i="3"/>
  <c r="H10" i="4"/>
  <c r="J12" i="14"/>
  <c r="N5" i="14"/>
  <c r="N12" i="14" s="1"/>
  <c r="M5" i="14"/>
  <c r="M12" i="14" s="1"/>
  <c r="L5" i="14"/>
  <c r="L12" i="14" s="1"/>
  <c r="O5" i="14"/>
  <c r="O12" i="14" s="1"/>
  <c r="AA12" i="4"/>
  <c r="J9" i="10"/>
  <c r="L24" i="4"/>
  <c r="J8" i="10"/>
  <c r="B27" i="4"/>
  <c r="N23" i="3"/>
  <c r="B26" i="4"/>
  <c r="I15" i="4"/>
  <c r="J26" i="3"/>
  <c r="I9" i="12"/>
  <c r="J7" i="12" s="1"/>
  <c r="I9" i="13"/>
  <c r="J5" i="13" s="1"/>
  <c r="J6" i="10"/>
  <c r="J10" i="10"/>
  <c r="C19" i="4"/>
  <c r="D9" i="4"/>
  <c r="E20" i="3"/>
  <c r="E15" i="3"/>
  <c r="J24" i="4"/>
  <c r="I25" i="3"/>
  <c r="H14" i="4"/>
  <c r="M14" i="4" s="1"/>
  <c r="N10" i="3"/>
  <c r="J12" i="10"/>
  <c r="E11" i="4"/>
  <c r="E19" i="4" s="1"/>
  <c r="F22" i="3"/>
  <c r="E26" i="4" s="1"/>
  <c r="J13" i="10"/>
  <c r="O28" i="4"/>
  <c r="P28" i="4" s="1"/>
  <c r="U13" i="4" s="1"/>
  <c r="T13" i="4"/>
  <c r="V13" i="4" s="1"/>
  <c r="J6" i="13" l="1"/>
  <c r="J8" i="12"/>
  <c r="M27" i="4"/>
  <c r="G15" i="4"/>
  <c r="N11" i="3"/>
  <c r="H26" i="3"/>
  <c r="G30" i="4" s="1"/>
  <c r="O10" i="3"/>
  <c r="M15" i="4"/>
  <c r="K34" i="4"/>
  <c r="L30" i="3"/>
  <c r="O12" i="3"/>
  <c r="C27" i="4"/>
  <c r="C34" i="4" s="1"/>
  <c r="D30" i="3"/>
  <c r="C9" i="8"/>
  <c r="G9" i="8" s="1"/>
  <c r="C14" i="8"/>
  <c r="G14" i="8" s="1"/>
  <c r="J8" i="6"/>
  <c r="J13" i="6"/>
  <c r="J14" i="7"/>
  <c r="J12" i="7"/>
  <c r="J11" i="7"/>
  <c r="J7" i="7"/>
  <c r="J13" i="7"/>
  <c r="M21" i="3"/>
  <c r="L25" i="4" s="1"/>
  <c r="J9" i="7"/>
  <c r="J6" i="7"/>
  <c r="G21" i="3"/>
  <c r="N6" i="3"/>
  <c r="K21" i="3"/>
  <c r="J25" i="4" s="1"/>
  <c r="J5" i="7"/>
  <c r="C30" i="3"/>
  <c r="J10" i="6"/>
  <c r="J7" i="6"/>
  <c r="J6" i="6"/>
  <c r="J14" i="6"/>
  <c r="J11" i="6"/>
  <c r="J9" i="6"/>
  <c r="J5" i="6"/>
  <c r="J8" i="7"/>
  <c r="M10" i="4"/>
  <c r="O10" i="4" s="1"/>
  <c r="P10" i="4" s="1"/>
  <c r="AJ10" i="4" s="1"/>
  <c r="AI15" i="4"/>
  <c r="AK15" i="4" s="1"/>
  <c r="AF15" i="4" s="1"/>
  <c r="O15" i="4"/>
  <c r="P15" i="4" s="1"/>
  <c r="AA15" i="4"/>
  <c r="H25" i="4"/>
  <c r="B34" i="4"/>
  <c r="E25" i="4"/>
  <c r="F30" i="3"/>
  <c r="O13" i="14"/>
  <c r="I12" i="3"/>
  <c r="W13" i="4"/>
  <c r="D24" i="4"/>
  <c r="E30" i="3"/>
  <c r="N20" i="3"/>
  <c r="O14" i="4"/>
  <c r="P14" i="4" s="1"/>
  <c r="AI14" i="4"/>
  <c r="AK14" i="4" s="1"/>
  <c r="AF14" i="4" s="1"/>
  <c r="AA14" i="4"/>
  <c r="D19" i="4"/>
  <c r="M9" i="4"/>
  <c r="J8" i="13"/>
  <c r="J7" i="13"/>
  <c r="M13" i="14"/>
  <c r="J12" i="3"/>
  <c r="Z10" i="4"/>
  <c r="AB10" i="4"/>
  <c r="I11" i="8"/>
  <c r="N13" i="14"/>
  <c r="H12" i="3"/>
  <c r="AJ12" i="4"/>
  <c r="AL12" i="4" s="1"/>
  <c r="AC12" i="4"/>
  <c r="H29" i="4"/>
  <c r="M29" i="4" s="1"/>
  <c r="N25" i="3"/>
  <c r="J6" i="12"/>
  <c r="J5" i="12"/>
  <c r="I30" i="4"/>
  <c r="O27" i="4"/>
  <c r="P27" i="4" s="1"/>
  <c r="U12" i="4" s="1"/>
  <c r="T12" i="4"/>
  <c r="V12" i="4" s="1"/>
  <c r="N26" i="3" l="1"/>
  <c r="O26" i="3"/>
  <c r="M7" i="3"/>
  <c r="M22" i="3" s="1"/>
  <c r="I14" i="8"/>
  <c r="G7" i="3"/>
  <c r="F11" i="4" s="1"/>
  <c r="I9" i="8"/>
  <c r="G15" i="8"/>
  <c r="N21" i="3"/>
  <c r="F25" i="4"/>
  <c r="M25" i="4" s="1"/>
  <c r="J15" i="7"/>
  <c r="AA10" i="4"/>
  <c r="AI10" i="4"/>
  <c r="AK10" i="4" s="1"/>
  <c r="AL10" i="4" s="1"/>
  <c r="E34" i="4"/>
  <c r="AI9" i="4"/>
  <c r="O9" i="4"/>
  <c r="AA9" i="4"/>
  <c r="T14" i="4"/>
  <c r="V14" i="4" s="1"/>
  <c r="O29" i="4"/>
  <c r="P29" i="4" s="1"/>
  <c r="U14" i="4" s="1"/>
  <c r="W14" i="4" s="1"/>
  <c r="H27" i="3"/>
  <c r="N12" i="3"/>
  <c r="G16" i="4"/>
  <c r="H15" i="3"/>
  <c r="H16" i="4"/>
  <c r="H19" i="4" s="1"/>
  <c r="I27" i="3"/>
  <c r="I15" i="3"/>
  <c r="J27" i="3"/>
  <c r="I16" i="4"/>
  <c r="I19" i="4" s="1"/>
  <c r="J15" i="3"/>
  <c r="AC10" i="4"/>
  <c r="AD10" i="4"/>
  <c r="W12" i="4"/>
  <c r="AJ14" i="4"/>
  <c r="AL14" i="4" s="1"/>
  <c r="AC14" i="4"/>
  <c r="O20" i="3"/>
  <c r="K22" i="3"/>
  <c r="J11" i="4"/>
  <c r="J19" i="4" s="1"/>
  <c r="K15" i="3"/>
  <c r="M30" i="4"/>
  <c r="AJ15" i="4"/>
  <c r="AL15" i="4" s="1"/>
  <c r="AC15" i="4"/>
  <c r="D34" i="4"/>
  <c r="M24" i="4"/>
  <c r="L11" i="4" l="1"/>
  <c r="L19" i="4" s="1"/>
  <c r="M15" i="3"/>
  <c r="I15" i="8"/>
  <c r="J11" i="8" s="1"/>
  <c r="N7" i="3"/>
  <c r="N15" i="3" s="1"/>
  <c r="G15" i="3"/>
  <c r="G22" i="3"/>
  <c r="F26" i="4" s="1"/>
  <c r="J7" i="8"/>
  <c r="J8" i="8"/>
  <c r="P30" i="3"/>
  <c r="P9" i="4"/>
  <c r="L26" i="4"/>
  <c r="L34" i="4" s="1"/>
  <c r="M30" i="3"/>
  <c r="J9" i="8"/>
  <c r="AK9" i="4"/>
  <c r="H31" i="4"/>
  <c r="H34" i="4" s="1"/>
  <c r="I30" i="3"/>
  <c r="J26" i="4"/>
  <c r="J34" i="4" s="1"/>
  <c r="K30" i="3"/>
  <c r="O30" i="4"/>
  <c r="P30" i="4" s="1"/>
  <c r="U15" i="4" s="1"/>
  <c r="T15" i="4"/>
  <c r="V15" i="4" s="1"/>
  <c r="M16" i="4"/>
  <c r="G19" i="4"/>
  <c r="T10" i="4"/>
  <c r="V10" i="4" s="1"/>
  <c r="O25" i="4"/>
  <c r="P25" i="4" s="1"/>
  <c r="U10" i="4" s="1"/>
  <c r="O24" i="4"/>
  <c r="T9" i="4"/>
  <c r="F19" i="4"/>
  <c r="M11" i="4"/>
  <c r="AF10" i="4"/>
  <c r="AE10" i="4"/>
  <c r="I31" i="4"/>
  <c r="I34" i="4" s="1"/>
  <c r="J30" i="3"/>
  <c r="G31" i="4"/>
  <c r="N27" i="3"/>
  <c r="H30" i="3"/>
  <c r="P29" i="3" l="1"/>
  <c r="J14" i="8"/>
  <c r="J6" i="8"/>
  <c r="J12" i="8"/>
  <c r="AB11" i="4"/>
  <c r="AB17" i="4" s="1"/>
  <c r="Z11" i="4"/>
  <c r="AD11" i="4" s="1"/>
  <c r="J10" i="8"/>
  <c r="J13" i="8"/>
  <c r="J5" i="8"/>
  <c r="N22" i="3"/>
  <c r="N30" i="3" s="1"/>
  <c r="C33" i="3" s="1"/>
  <c r="G30" i="3"/>
  <c r="M26" i="4"/>
  <c r="F34" i="4"/>
  <c r="O11" i="4"/>
  <c r="AI11" i="4"/>
  <c r="M19" i="4"/>
  <c r="O16" i="4"/>
  <c r="P16" i="4" s="1"/>
  <c r="AI16" i="4"/>
  <c r="AK16" i="4" s="1"/>
  <c r="AF16" i="4" s="1"/>
  <c r="AA16" i="4"/>
  <c r="AC9" i="4"/>
  <c r="AJ9" i="4"/>
  <c r="M31" i="4"/>
  <c r="G34" i="4"/>
  <c r="V9" i="4"/>
  <c r="W15" i="4"/>
  <c r="AF9" i="4"/>
  <c r="AA11" i="4"/>
  <c r="Q34" i="3"/>
  <c r="R34" i="3" s="1"/>
  <c r="P24" i="4"/>
  <c r="W10" i="4"/>
  <c r="O30" i="3" l="1"/>
  <c r="O31" i="3" s="1"/>
  <c r="Z17" i="4"/>
  <c r="AA17" i="4" s="1"/>
  <c r="J15" i="8"/>
  <c r="AC16" i="4"/>
  <c r="AJ16" i="4"/>
  <c r="AL16" i="4" s="1"/>
  <c r="AE11" i="4"/>
  <c r="AE17" i="4" s="1"/>
  <c r="AD17" i="4"/>
  <c r="T16" i="4"/>
  <c r="V16" i="4" s="1"/>
  <c r="O31" i="4"/>
  <c r="P31" i="4" s="1"/>
  <c r="U16" i="4" s="1"/>
  <c r="W16" i="4" s="1"/>
  <c r="AK11" i="4"/>
  <c r="AK17" i="4" s="1"/>
  <c r="AI17" i="4"/>
  <c r="T11" i="4"/>
  <c r="O26" i="4"/>
  <c r="M34" i="4"/>
  <c r="AB18" i="4"/>
  <c r="U9" i="4"/>
  <c r="P11" i="4"/>
  <c r="O19" i="4"/>
  <c r="AL9" i="4"/>
  <c r="W9" i="4" l="1"/>
  <c r="AK18" i="4"/>
  <c r="AF11" i="4"/>
  <c r="AF17" i="4"/>
  <c r="AD18" i="4"/>
  <c r="P26" i="4"/>
  <c r="O34" i="4"/>
  <c r="AJ11" i="4"/>
  <c r="P19" i="4"/>
  <c r="AC17" i="4" s="1"/>
  <c r="AC11" i="4"/>
  <c r="V11" i="4"/>
  <c r="V17" i="4" s="1"/>
  <c r="T17" i="4"/>
  <c r="U11" i="4" l="1"/>
  <c r="P34" i="4"/>
  <c r="V18" i="4"/>
  <c r="AL11" i="4"/>
  <c r="AL17" i="4" s="1"/>
  <c r="AJ17" i="4"/>
  <c r="AJ18" i="4" s="1"/>
  <c r="W11" i="4" l="1"/>
  <c r="W17" i="4" s="1"/>
  <c r="U17" i="4"/>
  <c r="U18" i="4" s="1"/>
</calcChain>
</file>

<file path=xl/comments1.xml><?xml version="1.0" encoding="utf-8"?>
<comments xmlns="http://schemas.openxmlformats.org/spreadsheetml/2006/main">
  <authors>
    <author/>
  </authors>
  <commentList>
    <comment ref="C18" authorId="0" shapeId="0">
      <text>
        <r>
          <rPr>
            <b/>
            <sz val="9"/>
            <color rgb="FF000000"/>
            <rFont val="Tahoma"/>
            <family val="2"/>
            <charset val="238"/>
          </rPr>
          <t>wg ENEA Operator - ilość odbiorców energii w kategorii Uslugi, pomniejszona o liczbę budynków gminnych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R334" authorId="0" shapeId="0">
      <text>
        <r>
          <rPr>
            <b/>
            <sz val="9"/>
            <color rgb="FF000000"/>
            <rFont val="Tahoma"/>
            <family val="2"/>
            <charset val="238"/>
          </rPr>
          <t xml:space="preserve">błędne dane, usunięte
</t>
        </r>
        <r>
          <rPr>
            <sz val="9"/>
            <color rgb="FF000000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<sst xmlns="http://schemas.openxmlformats.org/spreadsheetml/2006/main" count="5679" uniqueCount="683">
  <si>
    <t>KAT_POJ</t>
  </si>
  <si>
    <t>EURO</t>
  </si>
  <si>
    <t>JEDN</t>
  </si>
  <si>
    <t>PAL_POJ</t>
  </si>
  <si>
    <t>KLAS_BUD</t>
  </si>
  <si>
    <t>TAK_OZE</t>
  </si>
  <si>
    <t>RODZAJ_OZE</t>
  </si>
  <si>
    <t>PRZEZ_OZE</t>
  </si>
  <si>
    <t>OSW_TYP</t>
  </si>
  <si>
    <t>OSW_TECH</t>
  </si>
  <si>
    <t>ZAG_GAZWYSYP</t>
  </si>
  <si>
    <t>STATUS_SKLAD</t>
  </si>
  <si>
    <t>osobowy</t>
  </si>
  <si>
    <t>BEZ EURO</t>
  </si>
  <si>
    <t>tona</t>
  </si>
  <si>
    <t>olej napędowy</t>
  </si>
  <si>
    <t>Budynki mieszkalne jednorodzinne</t>
  </si>
  <si>
    <t>NIE</t>
  </si>
  <si>
    <t>kolektory słoneczne płaskie</t>
  </si>
  <si>
    <t>produkcja na potrzeby własne</t>
  </si>
  <si>
    <t>Oświetlenie uliczne</t>
  </si>
  <si>
    <t>Lampy żarowe</t>
  </si>
  <si>
    <t>spalanie w pochodni</t>
  </si>
  <si>
    <t>czynne</t>
  </si>
  <si>
    <t>dostawczy</t>
  </si>
  <si>
    <t>EURO 1</t>
  </si>
  <si>
    <t>kg</t>
  </si>
  <si>
    <t>benzyna</t>
  </si>
  <si>
    <t>Budynki o dwóch mieszkaniach</t>
  </si>
  <si>
    <t>TAK - wypełnić arkusz OZE</t>
  </si>
  <si>
    <t>kolektory słoneczne próżniowe</t>
  </si>
  <si>
    <t>produkcja na sprzedaż</t>
  </si>
  <si>
    <t>Sygnalizacja świetlna</t>
  </si>
  <si>
    <t>Świetlówki</t>
  </si>
  <si>
    <t>spalanie w celu produkcji energii elektrycznej</t>
  </si>
  <si>
    <t>zamknięte</t>
  </si>
  <si>
    <t>ciężarowy</t>
  </si>
  <si>
    <t>EURO 2</t>
  </si>
  <si>
    <t>m3</t>
  </si>
  <si>
    <t>LPG</t>
  </si>
  <si>
    <t xml:space="preserve">Budynki wielomieszkaniowe </t>
  </si>
  <si>
    <t>panele fotowoltaiczne</t>
  </si>
  <si>
    <t>produkcja na potrzeby własne i sprzedaż nadwyżek</t>
  </si>
  <si>
    <t>Podświetlenie obiektów</t>
  </si>
  <si>
    <t>Lampy rtęciowe</t>
  </si>
  <si>
    <t>spalanie w celu produkcji ciepła</t>
  </si>
  <si>
    <t>poddane rekultywacji</t>
  </si>
  <si>
    <t>autobus</t>
  </si>
  <si>
    <t>EURO 3</t>
  </si>
  <si>
    <t>CNG</t>
  </si>
  <si>
    <t>Budynki zbiorowego zamieszkania</t>
  </si>
  <si>
    <t>pompa ciepła</t>
  </si>
  <si>
    <t>inne</t>
  </si>
  <si>
    <t>Niskoprężne lampy sodowe</t>
  </si>
  <si>
    <t>spalanie w kogeneracji</t>
  </si>
  <si>
    <t>specjalny</t>
  </si>
  <si>
    <t>EURO 3 EEV</t>
  </si>
  <si>
    <t>litr</t>
  </si>
  <si>
    <t>energia elektr.</t>
  </si>
  <si>
    <t>Budynki hoteli</t>
  </si>
  <si>
    <t>kocioł na biomasę</t>
  </si>
  <si>
    <t>Wysokoprężne lampy sodowe</t>
  </si>
  <si>
    <t>inne (proszę podać w uwagach)</t>
  </si>
  <si>
    <t>tramwaj</t>
  </si>
  <si>
    <t>EURO 4</t>
  </si>
  <si>
    <t>kWh</t>
  </si>
  <si>
    <t>etanol</t>
  </si>
  <si>
    <t>Budynki zakwaterowania turystycznego, pozostałe</t>
  </si>
  <si>
    <t>biogazownia</t>
  </si>
  <si>
    <t>Lampy metalo-halogenkowe</t>
  </si>
  <si>
    <t>trolejbus</t>
  </si>
  <si>
    <t>EURO 4 EEV</t>
  </si>
  <si>
    <t>MWh</t>
  </si>
  <si>
    <t>biodiesel</t>
  </si>
  <si>
    <t>Budynki biurowe</t>
  </si>
  <si>
    <t>turbina wiatrowa o poziomej osi obrotu</t>
  </si>
  <si>
    <t>Lampy LED</t>
  </si>
  <si>
    <t>EURO 5</t>
  </si>
  <si>
    <t>GJ</t>
  </si>
  <si>
    <t>wodór</t>
  </si>
  <si>
    <t>Budynki handlowo -usługowe</t>
  </si>
  <si>
    <t>turbina wiatrowa o pionowej osi obrotu</t>
  </si>
  <si>
    <t>EURO 6</t>
  </si>
  <si>
    <t xml:space="preserve">Budynki łączności, dworców i terminali </t>
  </si>
  <si>
    <t>instalacja geotermalna (głęboka)</t>
  </si>
  <si>
    <t xml:space="preserve">Budynki garaży </t>
  </si>
  <si>
    <t>elektrownia wodna</t>
  </si>
  <si>
    <t>Budynki przemysłowe</t>
  </si>
  <si>
    <t>instalacja hybrydowa</t>
  </si>
  <si>
    <t>Zbiorniki, silosy i budynki magazynowe</t>
  </si>
  <si>
    <t xml:space="preserve">Ogólnodostępne obiekty kulturalne </t>
  </si>
  <si>
    <t>Budynki muzeów i bibliotek</t>
  </si>
  <si>
    <t>Budynki szkół i instytucji badawczych</t>
  </si>
  <si>
    <t>Budynki szpitali i zakładów opieki medycznej</t>
  </si>
  <si>
    <t>Budynki kultury fizycznej</t>
  </si>
  <si>
    <t>Budynki gospodarstw rolnych</t>
  </si>
  <si>
    <t xml:space="preserve">Budynki przeznaczone do sprawowania kultu religijnego i czynności religijnych </t>
  </si>
  <si>
    <t>Pozostałe budynki niemieszkalne</t>
  </si>
  <si>
    <t>Gmina:</t>
  </si>
  <si>
    <t>Święciechowa</t>
  </si>
  <si>
    <t>Powiat:</t>
  </si>
  <si>
    <t>Leszczyński</t>
  </si>
  <si>
    <t xml:space="preserve">Województwo: </t>
  </si>
  <si>
    <t xml:space="preserve">Opracownie bazy: </t>
  </si>
  <si>
    <t>Zawartość bazy:</t>
  </si>
  <si>
    <t>1.</t>
  </si>
  <si>
    <t>TYTUŁ</t>
  </si>
  <si>
    <t>2.</t>
  </si>
  <si>
    <t>RAPORT</t>
  </si>
  <si>
    <t>Podsumowanie wielkości emisji - tabele, wykresy</t>
  </si>
  <si>
    <t>3.</t>
  </si>
  <si>
    <t>PROGNOZA</t>
  </si>
  <si>
    <t>4.</t>
  </si>
  <si>
    <t>OGOLNE</t>
  </si>
  <si>
    <t>Ogólne informacje</t>
  </si>
  <si>
    <t>5.</t>
  </si>
  <si>
    <t>BUD_GMIN</t>
  </si>
  <si>
    <t>Budynki, urządzenia i wyposażenie obiektów gminnych</t>
  </si>
  <si>
    <t>6.</t>
  </si>
  <si>
    <t>BUD_USLUG</t>
  </si>
  <si>
    <t>Budynki, urządzenia i wyposażenie obiektów pozostałych, niemieszkalnych</t>
  </si>
  <si>
    <t>7.</t>
  </si>
  <si>
    <t>BUD_MIESZK</t>
  </si>
  <si>
    <t>Budynki mieszkalne</t>
  </si>
  <si>
    <t>8.</t>
  </si>
  <si>
    <t>BUD_MIESZK_A</t>
  </si>
  <si>
    <t>Budynki mieszkalne - wyniki ankietyzacji</t>
  </si>
  <si>
    <t>9.</t>
  </si>
  <si>
    <t>PRZEM</t>
  </si>
  <si>
    <t>Przemysł</t>
  </si>
  <si>
    <t>10.</t>
  </si>
  <si>
    <t>OSW</t>
  </si>
  <si>
    <t>Oświetlenie publiczne</t>
  </si>
  <si>
    <t>11.</t>
  </si>
  <si>
    <t>TR_GMIN</t>
  </si>
  <si>
    <t>Pojazdy gminne</t>
  </si>
  <si>
    <t>12.</t>
  </si>
  <si>
    <t>TR_PUBL</t>
  </si>
  <si>
    <t>Transport publiczny gminny</t>
  </si>
  <si>
    <t>13.</t>
  </si>
  <si>
    <t>TR_PRYW</t>
  </si>
  <si>
    <t>Transport prywatny i komercyjny</t>
  </si>
  <si>
    <t>14.</t>
  </si>
  <si>
    <t>G_ODP</t>
  </si>
  <si>
    <t>Gospodarka odpadami</t>
  </si>
  <si>
    <t>15.</t>
  </si>
  <si>
    <t>G_W-S</t>
  </si>
  <si>
    <t>Gospodarka wodno-ściekowa</t>
  </si>
  <si>
    <t>16.</t>
  </si>
  <si>
    <t>DANE_GAZ</t>
  </si>
  <si>
    <t>Dane od dostawcy gazu ziemnego</t>
  </si>
  <si>
    <t xml:space="preserve">PODSUMOWANIE WIELKOŚCI EMISJI </t>
  </si>
  <si>
    <t>Zestawienia zbiorcze i wykresy</t>
  </si>
  <si>
    <t>Zużycie energii [MWh]</t>
  </si>
  <si>
    <t>Energia elektryczna</t>
  </si>
  <si>
    <t>Gaz ziemny wysokometanowy</t>
  </si>
  <si>
    <t>Gaz ziemny zaazotowany</t>
  </si>
  <si>
    <t>Ciepło sieciowe</t>
  </si>
  <si>
    <t>Olej opałowy</t>
  </si>
  <si>
    <t xml:space="preserve">Olej napędowy </t>
  </si>
  <si>
    <t xml:space="preserve">LPG </t>
  </si>
  <si>
    <t>Benzyna</t>
  </si>
  <si>
    <t>Węgiel kamienny</t>
  </si>
  <si>
    <t>Węgiel brunanty</t>
  </si>
  <si>
    <t>Drewno</t>
  </si>
  <si>
    <t>SUMA</t>
  </si>
  <si>
    <t>Zastosowane wskaźniki emisji</t>
  </si>
  <si>
    <t>Emisja [Mg CO2]</t>
  </si>
  <si>
    <t>Sprawdzenie</t>
  </si>
  <si>
    <t>Suma z arkuszy</t>
  </si>
  <si>
    <t>Liczba mieszkańców</t>
  </si>
  <si>
    <t>os.</t>
  </si>
  <si>
    <t>Emisja CO2 na jednego mieszkańca</t>
  </si>
  <si>
    <t>Mg CO2/os</t>
  </si>
  <si>
    <t>przemysł</t>
  </si>
  <si>
    <t>transport</t>
  </si>
  <si>
    <t>usługi</t>
  </si>
  <si>
    <t>gospodarstwa domowe</t>
  </si>
  <si>
    <t>Tabela 1. Emisja dwutlenku węgla w poszczególnych sektorach w roku bazowym (2013 r.) oraz w roku docelowym 2020 t CO2</t>
  </si>
  <si>
    <t>Tabela 2. Produkcja energii OZE w poszczególnych sektorach w roku bazowym (2013 r.) oraz w roku docelowym 2020 [MWh]</t>
  </si>
  <si>
    <t>Tabela 2. Redukcja zużycia energii w poszczególnych sektorach w roku bazowym (2013 r.) oraz w roku docelowym 2020 [MWh]</t>
  </si>
  <si>
    <t>Prognoza scenariusz 0</t>
  </si>
  <si>
    <t>Prognoza scenariusz 1</t>
  </si>
  <si>
    <t>Sektor</t>
  </si>
  <si>
    <t xml:space="preserve">Emisja w 2013r [tCO2]  </t>
  </si>
  <si>
    <t>Scenariusz 0 dla roku 2020 [tCO2]</t>
  </si>
  <si>
    <t>Scenariusz docelowy [tCO2]</t>
  </si>
  <si>
    <t>Wymagana redukcja dla Scenariusza docelowego [tCO2]</t>
  </si>
  <si>
    <t xml:space="preserve">Produkcja energii z OZE w 2013r [MWh]  </t>
  </si>
  <si>
    <t>Udział OZE  zapotrzebowaniu na energię w 2013 r</t>
  </si>
  <si>
    <t xml:space="preserve">Produkcja energii z OZE w 2020r w Scenariuszu 1 [MWh]  </t>
  </si>
  <si>
    <t>Udział OZE w zapotrzebowaniu na energię w 2020 r w Scenariuszu 1</t>
  </si>
  <si>
    <t xml:space="preserve">Produkcja energii z OZE w 2020r w Scenariuszu docelowym [MWh]  </t>
  </si>
  <si>
    <t>Wzrost produkcji energii z OZE do 2020r w Scenariuszu docelowym [ MWh]</t>
  </si>
  <si>
    <t>Udział OZE  zapotrzebowaniu na energię w 2020 r w Scenariuszu docelowym</t>
  </si>
  <si>
    <t>Zużycie energii w 2013r  [MWh]</t>
  </si>
  <si>
    <t>Zużycie energii w Scenariuszu 0 dla roku 2020 [MWh]</t>
  </si>
  <si>
    <t>Zużycie energii w Scenariuszu docelowym dla roku 2020 [MWh]</t>
  </si>
  <si>
    <t>Wymagana redukcja  zużycia energii dla Scenariusza docelowego [MWh]</t>
  </si>
  <si>
    <t>Razem</t>
  </si>
  <si>
    <t xml:space="preserve">Dynamika emisji </t>
  </si>
  <si>
    <t xml:space="preserve">Dynamika produkcji </t>
  </si>
  <si>
    <t>Prognoza scenariusz bazowy</t>
  </si>
  <si>
    <t>OGÓLNA CHARAKTERYSTYKA GMINY</t>
  </si>
  <si>
    <t>1.Gmina</t>
  </si>
  <si>
    <t>2. Liczba sołectw</t>
  </si>
  <si>
    <t>3. Charakter</t>
  </si>
  <si>
    <t xml:space="preserve">Gmina Wiejska </t>
  </si>
  <si>
    <t>4. Sołectwa w gminie</t>
  </si>
  <si>
    <t>Długie Nowe</t>
  </si>
  <si>
    <t xml:space="preserve">Długie Stare </t>
  </si>
  <si>
    <t xml:space="preserve">Gołanice </t>
  </si>
  <si>
    <t xml:space="preserve">Henrykowo </t>
  </si>
  <si>
    <t xml:space="preserve">Krzycko Małe </t>
  </si>
  <si>
    <t xml:space="preserve">Lasocice </t>
  </si>
  <si>
    <t>Niechłód</t>
  </si>
  <si>
    <t xml:space="preserve">Piotrowice </t>
  </si>
  <si>
    <t xml:space="preserve">Przybyszewo </t>
  </si>
  <si>
    <t xml:space="preserve">Strzyżewice </t>
  </si>
  <si>
    <t xml:space="preserve">Święciechowa </t>
  </si>
  <si>
    <t xml:space="preserve"> </t>
  </si>
  <si>
    <t xml:space="preserve">Trzebiny </t>
  </si>
  <si>
    <t xml:space="preserve">5. Liczba mieszkańców </t>
  </si>
  <si>
    <t>gmina</t>
  </si>
  <si>
    <t>miasto</t>
  </si>
  <si>
    <t>-</t>
  </si>
  <si>
    <t>obszar wiejski</t>
  </si>
  <si>
    <t>6. Liczba mieszkańców</t>
  </si>
  <si>
    <t xml:space="preserve">7. Liczba podmiotów gospodarczych </t>
  </si>
  <si>
    <t>8. Gęstość zaludnienia (ludność na 1 km2)</t>
  </si>
  <si>
    <t>9. Powierzchnia gminy (ha)</t>
  </si>
  <si>
    <t>10. Kierunki wykorzystania powierzchni</t>
  </si>
  <si>
    <t>ogółem (ha), w tym:</t>
  </si>
  <si>
    <t>użytki rolne (ha)</t>
  </si>
  <si>
    <t>grunty leśne (ha)</t>
  </si>
  <si>
    <t>grunty pod wodami (ha)</t>
  </si>
  <si>
    <t>grunty zabudowane (ha)</t>
  </si>
  <si>
    <t>użytki ekologiczne(ha)</t>
  </si>
  <si>
    <t>nieużytki (ha)</t>
  </si>
  <si>
    <t>tereny różne (ha)</t>
  </si>
  <si>
    <t>11. Liczba budynków mieszkalnych</t>
  </si>
  <si>
    <t>12. Liczba mieszkań</t>
  </si>
  <si>
    <t>13. Łączna powierzcnia użytkowa mieszkań</t>
  </si>
  <si>
    <t>14. Przeciętna powierzchnia użytkowa 1 mieszkania</t>
  </si>
  <si>
    <t>m2</t>
  </si>
  <si>
    <t>15. Liczba przedsiębiorstw</t>
  </si>
  <si>
    <t>mikro (0-9)</t>
  </si>
  <si>
    <t>małe(10-49)</t>
  </si>
  <si>
    <t>średnie (50-249)</t>
  </si>
  <si>
    <t>duże (250-999)</t>
  </si>
  <si>
    <t>wielkie (1000 i więcej)</t>
  </si>
  <si>
    <t>ogółem</t>
  </si>
  <si>
    <t>16. Podmioty gospodarcze</t>
  </si>
  <si>
    <t>sektor publiczny</t>
  </si>
  <si>
    <t>sektor prywatny, w tym:</t>
  </si>
  <si>
    <t>os. fizyczne</t>
  </si>
  <si>
    <t>17. Gospodarstwa rolne ogółem (2010), w tym:</t>
  </si>
  <si>
    <t xml:space="preserve">do 1 ha </t>
  </si>
  <si>
    <t xml:space="preserve">1 - 5 ha </t>
  </si>
  <si>
    <t>5 - 10 ha</t>
  </si>
  <si>
    <t xml:space="preserve">10 ha i więcej </t>
  </si>
  <si>
    <t>łącznie</t>
  </si>
  <si>
    <t>17a. Gospodarstwa rolne prowadzące działaność (2010)</t>
  </si>
  <si>
    <t>18. Mieszkania wyposażone w gaz sieciowy</t>
  </si>
  <si>
    <t>19. Zużycie gazu (tys. m3)</t>
  </si>
  <si>
    <t>na cele ogrzewania</t>
  </si>
  <si>
    <t>20. Odbiorcy energii elektrycznej na niskim napięciu</t>
  </si>
  <si>
    <t>21. Zużycie energii elektrycznej na niskim napięciu [MWh]</t>
  </si>
  <si>
    <t>22. Powierzchnia obszarów prawnie chronionych (ha)</t>
  </si>
  <si>
    <t>23. Korzystający z instalacji w % ogółu ludności</t>
  </si>
  <si>
    <t>wodociąg</t>
  </si>
  <si>
    <t>kanalizacja</t>
  </si>
  <si>
    <t>gaz</t>
  </si>
  <si>
    <t>24. Dystrybucja gazu ziemnego www.msd.wsgaz.pl</t>
  </si>
  <si>
    <t>25. Podmioty wg rodzaju prowadzonej działalności</t>
  </si>
  <si>
    <t>rolnictwo</t>
  </si>
  <si>
    <t>przemysł (produkcja)</t>
  </si>
  <si>
    <t>26. Mieszkania posiadające zbiorowe centralne ogrzewanie (2002)</t>
  </si>
  <si>
    <t>zbiorowe CO</t>
  </si>
  <si>
    <t xml:space="preserve">udział % zbiorowego CO </t>
  </si>
  <si>
    <t>27. Liczba budynków mieszkalnych (2002)</t>
  </si>
  <si>
    <t xml:space="preserve">28. Wiek budynków </t>
  </si>
  <si>
    <t xml:space="preserve"> przed 1918</t>
  </si>
  <si>
    <t>1918 - 1944</t>
  </si>
  <si>
    <t>1945 - 1970</t>
  </si>
  <si>
    <t>1971 - 1978</t>
  </si>
  <si>
    <t>1979 - 1988</t>
  </si>
  <si>
    <t xml:space="preserve">1989 - 2002 </t>
  </si>
  <si>
    <t>2002-2013</t>
  </si>
  <si>
    <t>BUDYNKI GMINNE</t>
  </si>
  <si>
    <t>Charakterystyka, zużycie paliw oraz emisja CO2</t>
  </si>
  <si>
    <t xml:space="preserve">Rodzaj paliwa </t>
  </si>
  <si>
    <t xml:space="preserve">Zużycie paliwa </t>
  </si>
  <si>
    <t>Jednostka</t>
  </si>
  <si>
    <t>Wartość opałowa</t>
  </si>
  <si>
    <t>Całkowita energia (MWh)</t>
  </si>
  <si>
    <t>Wskaźnik emisji (Mg CO2/MWh)</t>
  </si>
  <si>
    <t>Całkowita emisja  (Mg CO2)</t>
  </si>
  <si>
    <t>Udział w emisji</t>
  </si>
  <si>
    <t>UWAGI</t>
  </si>
  <si>
    <t>m³</t>
  </si>
  <si>
    <t>MJ/m³</t>
  </si>
  <si>
    <t>l</t>
  </si>
  <si>
    <t>MJ/l</t>
  </si>
  <si>
    <t>Mg</t>
  </si>
  <si>
    <t>GJ/Mg</t>
  </si>
  <si>
    <t>Adres</t>
  </si>
  <si>
    <t>Podmiot odpowiedzialny</t>
  </si>
  <si>
    <t>Klasyfikacja obiektu</t>
  </si>
  <si>
    <t xml:space="preserve">Średnia liczba osób przebywających w budynku </t>
  </si>
  <si>
    <t>Wykorzystanie budynku w ciągu roku</t>
  </si>
  <si>
    <t>Powierzchnia użytkowa obiektu</t>
  </si>
  <si>
    <t>Kubatura obiektu</t>
  </si>
  <si>
    <t>Rok budowy</t>
  </si>
  <si>
    <t>Zapotrzebowanie ciepła [kW lub inna właściwa jednostka]</t>
  </si>
  <si>
    <t>Stopień zaawansowania termomodernizacji (ocena szacunkowa)</t>
  </si>
  <si>
    <t>Zużycie energii w obiekcie (całkowite roczne zużycie na wszystkie potrzby budynku: urządzenia, ogrzewanie, technologia)</t>
  </si>
  <si>
    <t>Czy w budynku wykorzystywane są odnawialne źródła energii (OZE)?</t>
  </si>
  <si>
    <t>[ulica]</t>
  </si>
  <si>
    <t xml:space="preserve">[nr bud.] </t>
  </si>
  <si>
    <t>[nazwa jednostki]</t>
  </si>
  <si>
    <t>[wg PKOB]</t>
  </si>
  <si>
    <t>[ilość osób]</t>
  </si>
  <si>
    <t>[ilość miesięcy]</t>
  </si>
  <si>
    <t>[m2]</t>
  </si>
  <si>
    <t>[m3]</t>
  </si>
  <si>
    <t>[rok lub okres]</t>
  </si>
  <si>
    <t>CO</t>
  </si>
  <si>
    <t>C.W.U.</t>
  </si>
  <si>
    <t>went-klima</t>
  </si>
  <si>
    <t>ściany [%]</t>
  </si>
  <si>
    <t>stropy [%]</t>
  </si>
  <si>
    <t>stolarka [%]</t>
  </si>
  <si>
    <t>instalacja c.o.</t>
  </si>
  <si>
    <t>Energia elektryczna [kWh/rok]</t>
  </si>
  <si>
    <t>Ciepło z sieci [GJ/rok]</t>
  </si>
  <si>
    <t>Gaz ziemny zaazotowany [m3/rok]</t>
  </si>
  <si>
    <t>Gaz płynny [L/rok]</t>
  </si>
  <si>
    <t>Olej opałowy [L/rok]</t>
  </si>
  <si>
    <t>Węgiel kamienny [t/rok]</t>
  </si>
  <si>
    <t>Węgiel brunatny [t/rok]</t>
  </si>
  <si>
    <t>Inne paliwa kopalne [t/rok]</t>
  </si>
  <si>
    <t>Drewno/inna biomasa [t/rok]</t>
  </si>
  <si>
    <t xml:space="preserve">Urząd Gminy ul.Ułańska </t>
  </si>
  <si>
    <t>Gmina Święciechowa</t>
  </si>
  <si>
    <t xml:space="preserve">Urząd Gminy ul. Rynek </t>
  </si>
  <si>
    <t>14a</t>
  </si>
  <si>
    <t xml:space="preserve">Pawilon ul. Ułańska </t>
  </si>
  <si>
    <t xml:space="preserve">GOPS ul. Strzelecka </t>
  </si>
  <si>
    <t>Bar przy plaży Gołanice</t>
  </si>
  <si>
    <t xml:space="preserve">Sala   Święciechowa ul. Strzelecka </t>
  </si>
  <si>
    <t xml:space="preserve">Sala  Długie Nowe  </t>
  </si>
  <si>
    <t xml:space="preserve">Sala Długie Stare ul. Wiosenna </t>
  </si>
  <si>
    <t xml:space="preserve">Sala Lasocice ul. Święciechowska </t>
  </si>
  <si>
    <t xml:space="preserve">Sala Przybyszewo ul. Wiejska </t>
  </si>
  <si>
    <t>Sala Niechłód</t>
  </si>
  <si>
    <t>Sala Piotrowice</t>
  </si>
  <si>
    <t>Sala Trzebiny</t>
  </si>
  <si>
    <t xml:space="preserve">Sala Krzycko Male ul. Główna </t>
  </si>
  <si>
    <t>Sala Gołanice ul. Stawowa</t>
  </si>
  <si>
    <t>Sala Henrykowo</t>
  </si>
  <si>
    <t xml:space="preserve">Sala Strzyżewice ul. Lotnicza </t>
  </si>
  <si>
    <t xml:space="preserve">SOK ul. Śmigielska </t>
  </si>
  <si>
    <t xml:space="preserve">Przedszkole w Długiem Starem ul. Wschowska </t>
  </si>
  <si>
    <t xml:space="preserve">Przedszkole w Niechłodzie </t>
  </si>
  <si>
    <t>Przedszkole w Gołanicach ul. Parkowa29</t>
  </si>
  <si>
    <t>Przedszkole w Lasocicach ul. Święciechowska 1</t>
  </si>
  <si>
    <t>BUDYNKI USŁUGOWE</t>
  </si>
  <si>
    <t>Struktura zużycia paliw oraz emisja CO2</t>
  </si>
  <si>
    <t>ENEA Operator sp. z o.o. taryfa G</t>
  </si>
  <si>
    <t>PGNiG</t>
  </si>
  <si>
    <t>dane szacunkowe</t>
  </si>
  <si>
    <t>Szacunek zużycia paliw</t>
  </si>
  <si>
    <t xml:space="preserve">i pomiejszone o ilość odbiorców gazu </t>
  </si>
  <si>
    <t>Liczba przedsiębiorstw (bez os. fiz.)</t>
  </si>
  <si>
    <t>szt</t>
  </si>
  <si>
    <t>Szac. powierzchnia budynków usługowych</t>
  </si>
  <si>
    <t>Szac. wsk. zap. energ. - usługi</t>
  </si>
  <si>
    <t>MWh/m2</t>
  </si>
  <si>
    <t>Całkowite zapotrzebowanie energetyczne</t>
  </si>
  <si>
    <t>Struktura zużycia paliw  wg GUS (2012):</t>
  </si>
  <si>
    <t>Całkowite zapotrzebowanie energ.  budynków [MWh]</t>
  </si>
  <si>
    <t>Ciepło gaz [MWh]</t>
  </si>
  <si>
    <t>Sieć ciepłownicza [MWh]</t>
  </si>
  <si>
    <t>Węgiel [MWh]</t>
  </si>
  <si>
    <t>Drewno [MWh]</t>
  </si>
  <si>
    <t>Olej opałowy [MWh]</t>
  </si>
  <si>
    <t>LPG [MWh]</t>
  </si>
  <si>
    <t>Węgiel [Mg]</t>
  </si>
  <si>
    <t>Drewno [Mg]</t>
  </si>
  <si>
    <t>Olej opałowy [l]</t>
  </si>
  <si>
    <t>LPG [l]</t>
  </si>
  <si>
    <t>BUDYNKI MIESZKALNE</t>
  </si>
  <si>
    <t>Liczba mieszkań</t>
  </si>
  <si>
    <t>Powierzchnia mieszkań</t>
  </si>
  <si>
    <t>Zużycie węgla z ankiet</t>
  </si>
  <si>
    <t>Zużycie węgla na jednostkę powierzchni</t>
  </si>
  <si>
    <t>kg/m2</t>
  </si>
  <si>
    <t>Zużycie drewna na jednostkę powierzchni</t>
  </si>
  <si>
    <t>Zużycie oleju na jednostkę powierzchni</t>
  </si>
  <si>
    <t>l/m2</t>
  </si>
  <si>
    <t>Szacunek zużycia paliw - bilans energetyczny (porównawczo)</t>
  </si>
  <si>
    <t>Ilość budynków mieszkalnych</t>
  </si>
  <si>
    <t>Powierzchnia budynków mieszkalnych</t>
  </si>
  <si>
    <t>Szac. wsk. zap. energ. na ogrzewanie</t>
  </si>
  <si>
    <t>Ilość budynków przeankietyzowanych</t>
  </si>
  <si>
    <t>Struktura zużycia paliw na ogrzewanie w gospodarstwach domowych wg GUS (2012):</t>
  </si>
  <si>
    <t>Całkowite zapotrzebowanie energ. Pozostałych budynków [MWh]</t>
  </si>
  <si>
    <t>Wyniki ankietyzacji mieszkańców</t>
  </si>
  <si>
    <t>Udziały paliw</t>
  </si>
  <si>
    <t>Sumy kolumn</t>
  </si>
  <si>
    <t>l.p</t>
  </si>
  <si>
    <t>Lokalizacja</t>
  </si>
  <si>
    <t xml:space="preserve">Miejscowość </t>
  </si>
  <si>
    <t>Gospodarstwo rolne wraz z budynkami mieszkalnymi</t>
  </si>
  <si>
    <t>Budynek</t>
  </si>
  <si>
    <t>Powierzchnia użytkowa w m2</t>
  </si>
  <si>
    <t>Powierzchnia ogrzewana w m2</t>
  </si>
  <si>
    <t xml:space="preserve">Rok budowy </t>
  </si>
  <si>
    <t>Czy ściany w budynku były ocieplane?</t>
  </si>
  <si>
    <t>Czy dach lub stropodach w budynku był ocieplany?</t>
  </si>
  <si>
    <t>Rodzaj drzwi i okien zewnętrznych w budynku</t>
  </si>
  <si>
    <t xml:space="preserve">Stan okien w budynku </t>
  </si>
  <si>
    <t>Sposób ogrzewania budynku</t>
  </si>
  <si>
    <t>Źródło/a ciepła wykorzystywane w budynku</t>
  </si>
  <si>
    <t>Wielkość zużycia węgla w tonach (jeśli występuje)</t>
  </si>
  <si>
    <t>zużycie węgla do ogrzewania kg/m2</t>
  </si>
  <si>
    <t>Wielkość zużycia gazu w m3 (jeśli występuje)</t>
  </si>
  <si>
    <t>Wielkość zużycia drewna w kg (jeśli występuje)</t>
  </si>
  <si>
    <t>zużycie drewna do ogrzewania kg/m22</t>
  </si>
  <si>
    <t>Inne źródła wykorzystywane w celach ogrzewania</t>
  </si>
  <si>
    <t>Olej opałowy zużycie w litrach</t>
  </si>
  <si>
    <t>zużycie oleju do ogrzewania l/m2</t>
  </si>
  <si>
    <t>Całkowite roczne zużycie energii elektrycznej w gospodarstwie domowym w kWh</t>
  </si>
  <si>
    <t>Czy w budynku wykorzystywane są odnawialne źródła energii?</t>
  </si>
  <si>
    <t xml:space="preserve">Jeśli tak proszę wskazać jakie </t>
  </si>
  <si>
    <t>Jeśli występują odnawialne źródła energii</t>
  </si>
  <si>
    <t xml:space="preserve">Czy jest Pan/Pani zainteresowany/a wymianą źródła ciepła na nowe, ekologiczne? </t>
  </si>
  <si>
    <t>węgiel (w tym miał) i drewno</t>
  </si>
  <si>
    <t>tylko węgiel (w tym miał) bez drewna</t>
  </si>
  <si>
    <t>tylko drewno bez węgla</t>
  </si>
  <si>
    <t>olej opałowy</t>
  </si>
  <si>
    <t>nie</t>
  </si>
  <si>
    <t>Wolnostojący</t>
  </si>
  <si>
    <t>tak</t>
  </si>
  <si>
    <t>PCV</t>
  </si>
  <si>
    <t>Dobry</t>
  </si>
  <si>
    <t>ogrzewanie centralne: kocioł węglowy z podajnikiem</t>
  </si>
  <si>
    <t>drewno, inne</t>
  </si>
  <si>
    <t>miał 0 5 ton</t>
  </si>
  <si>
    <t>Bliźniak</t>
  </si>
  <si>
    <t>ogrzewanie centralne: kocioł węglowy rusztowy</t>
  </si>
  <si>
    <t>węgiel</t>
  </si>
  <si>
    <t>Kolektory słoneczne</t>
  </si>
  <si>
    <t>Drewniane</t>
  </si>
  <si>
    <t>węgiel, drewno</t>
  </si>
  <si>
    <t>ogrzewanie cenralne</t>
  </si>
  <si>
    <t>węgiel, drewno, energia elektryczna</t>
  </si>
  <si>
    <t>inne: ogrzewanie gazowe</t>
  </si>
  <si>
    <t>miał 0 2t</t>
  </si>
  <si>
    <t>miał 0 5t</t>
  </si>
  <si>
    <t>Zły</t>
  </si>
  <si>
    <t>inne: olej opałowy</t>
  </si>
  <si>
    <t>olej opałowy 0 2000 l</t>
  </si>
  <si>
    <t>PCV, Drewniane</t>
  </si>
  <si>
    <t>Dostateczny</t>
  </si>
  <si>
    <t>Wielorodzinny</t>
  </si>
  <si>
    <t>inne???? str55</t>
  </si>
  <si>
    <t>węgiel, olej opałowy</t>
  </si>
  <si>
    <t>olej opałowy 0 900 l</t>
  </si>
  <si>
    <t>olej opałowy, drewno</t>
  </si>
  <si>
    <t>olej opałowy 0 1000 l</t>
  </si>
  <si>
    <t>ogrzewanie centralne: kocioł węglowy górnego paleniska</t>
  </si>
  <si>
    <t>ogrzewanie centralne</t>
  </si>
  <si>
    <t>Szeregowiec</t>
  </si>
  <si>
    <t>40sk1</t>
  </si>
  <si>
    <t>drewno</t>
  </si>
  <si>
    <t>olej opałowy 0 1500 l</t>
  </si>
  <si>
    <t>ogrzewanie w pokojach: piec metalowy</t>
  </si>
  <si>
    <t>węgiel, gaz, drewno, energia elektryczna</t>
  </si>
  <si>
    <t xml:space="preserve">węgiel </t>
  </si>
  <si>
    <t xml:space="preserve">PCV </t>
  </si>
  <si>
    <t>miał 0 4t</t>
  </si>
  <si>
    <t>ciepło sieciowe</t>
  </si>
  <si>
    <t>węgiel, drewno, inne</t>
  </si>
  <si>
    <t xml:space="preserve">miał </t>
  </si>
  <si>
    <t>węgiel, gaz</t>
  </si>
  <si>
    <t>71sk2</t>
  </si>
  <si>
    <t>miał 0 3t</t>
  </si>
  <si>
    <t>Pompa ciepła</t>
  </si>
  <si>
    <t>ogrzewanie w pokojach: piec kaflowy</t>
  </si>
  <si>
    <t>miał 0 2,5t</t>
  </si>
  <si>
    <t>110sk3</t>
  </si>
  <si>
    <t>miał</t>
  </si>
  <si>
    <t>inne: ogrzewanie kominkowe</t>
  </si>
  <si>
    <t>ogrzewanie centralne: kocioł węglowy dolnego spalania</t>
  </si>
  <si>
    <t>olej opałowy 0 1600 l</t>
  </si>
  <si>
    <t>Ogrzewanie w pokojach: piec kaflowy</t>
  </si>
  <si>
    <t>ogrzewanie centralne: kocioł węglowy górnego spalania</t>
  </si>
  <si>
    <t>? Str. 61</t>
  </si>
  <si>
    <t>węgiel,drewno, energia elektryczna</t>
  </si>
  <si>
    <t>ogniwa fotowoltaiczne</t>
  </si>
  <si>
    <t>158 sk4</t>
  </si>
  <si>
    <t xml:space="preserve"> PCV</t>
  </si>
  <si>
    <t xml:space="preserve"> Wielorodzinny</t>
  </si>
  <si>
    <t>miał 0 30t</t>
  </si>
  <si>
    <t>207sk5</t>
  </si>
  <si>
    <t>pelet</t>
  </si>
  <si>
    <t>237sk6</t>
  </si>
  <si>
    <t>ogrzewanie centralne: kocioł węglowy kaflowy</t>
  </si>
  <si>
    <t>268sk7</t>
  </si>
  <si>
    <t>węgiel,energia elekryczna</t>
  </si>
  <si>
    <t>drewno, energia elektryczna, inne</t>
  </si>
  <si>
    <t>Don</t>
  </si>
  <si>
    <t>węgiel, gaz, energia elektryczna</t>
  </si>
  <si>
    <t>297sk8</t>
  </si>
  <si>
    <t>gaz, energia elektryczna</t>
  </si>
  <si>
    <t>węgiel,drewno</t>
  </si>
  <si>
    <t>PCv</t>
  </si>
  <si>
    <t>wentylacja z rekuperacją</t>
  </si>
  <si>
    <t>PRZEMYSŁ</t>
  </si>
  <si>
    <t>brak danych</t>
  </si>
  <si>
    <t>OŚWIETLENIE PUBLICZNE</t>
  </si>
  <si>
    <t>Charakterystyka, zużycie energii oraz emisja CO2</t>
  </si>
  <si>
    <t>PODSUMOWANIE</t>
  </si>
  <si>
    <t>Zużycie energii elektrycznej [MWh]</t>
  </si>
  <si>
    <t>Wsk. Emisji [Mg CO2/MWh]</t>
  </si>
  <si>
    <t>Uwagi</t>
  </si>
  <si>
    <t>Typ oświetlenia</t>
  </si>
  <si>
    <t>Odbiorca</t>
  </si>
  <si>
    <t>Moc umowna [kW]</t>
  </si>
  <si>
    <t xml:space="preserve"> Szacowane zużycie energii [kWh/rok] </t>
  </si>
  <si>
    <t>Oświetlenie ulic</t>
  </si>
  <si>
    <t>ul. Gen. Kutrzeby</t>
  </si>
  <si>
    <t>ul. Leszczyńska</t>
  </si>
  <si>
    <t xml:space="preserve">ul. Krzycka </t>
  </si>
  <si>
    <t>Przybyszewo, ul. Henrykowska</t>
  </si>
  <si>
    <t>Henrykowo, ul. Zaborowska</t>
  </si>
  <si>
    <t>Długie Stare, ul. Nowa</t>
  </si>
  <si>
    <t>Lasocice, ul. Okrężna</t>
  </si>
  <si>
    <t>ul. Lasocicka</t>
  </si>
  <si>
    <t>Lasocice, ul. Ogrodowa</t>
  </si>
  <si>
    <t>Długie Stare, ul. Rolna</t>
  </si>
  <si>
    <t>Strzyżewice, ul. Pilotów</t>
  </si>
  <si>
    <t>Strzyżewice</t>
  </si>
  <si>
    <t>ul. Osiedle</t>
  </si>
  <si>
    <t>ul. Śmigielska</t>
  </si>
  <si>
    <t>ul. Wolności</t>
  </si>
  <si>
    <t>ul. Rynek Szafka</t>
  </si>
  <si>
    <t xml:space="preserve">ul. XX lecia </t>
  </si>
  <si>
    <t>Piotrowice</t>
  </si>
  <si>
    <t>Trzebiny</t>
  </si>
  <si>
    <t>Długie Stare</t>
  </si>
  <si>
    <t>Lasocice</t>
  </si>
  <si>
    <t>Ogrody</t>
  </si>
  <si>
    <t>Przybyszewo</t>
  </si>
  <si>
    <t>Henrykowo</t>
  </si>
  <si>
    <t>Krzycko Małe</t>
  </si>
  <si>
    <t>Gołanice</t>
  </si>
  <si>
    <t>ul. Lipowa</t>
  </si>
  <si>
    <t>POJAZDY GMINNE</t>
  </si>
  <si>
    <t>Marka/Nazwa pojazdów</t>
  </si>
  <si>
    <t>Kategoria pojazdów</t>
  </si>
  <si>
    <t>Ilość pojazdów</t>
  </si>
  <si>
    <t>Rok produkcji</t>
  </si>
  <si>
    <t>Średni przebieg jednego pojazdu</t>
  </si>
  <si>
    <t>Rodzaj paliwa</t>
  </si>
  <si>
    <t>Jednostka zużycia</t>
  </si>
  <si>
    <t>Roczne zużycie paliwa/energii</t>
  </si>
  <si>
    <t>[szt.]</t>
  </si>
  <si>
    <t>[rok]</t>
  </si>
  <si>
    <t>[km/rok]</t>
  </si>
  <si>
    <t>[suma]</t>
  </si>
  <si>
    <t>RENAULT TRAFIC</t>
  </si>
  <si>
    <t>OSOBOWY</t>
  </si>
  <si>
    <t>OLEJ NAPĘDOWY</t>
  </si>
  <si>
    <t>LITR</t>
  </si>
  <si>
    <t>URSUS U3512</t>
  </si>
  <si>
    <t>CIĄGNIK ROLNICZY</t>
  </si>
  <si>
    <t>200 MTG</t>
  </si>
  <si>
    <t>URSUS U4512</t>
  </si>
  <si>
    <t>700 MTG</t>
  </si>
  <si>
    <t>URSUS C3603P</t>
  </si>
  <si>
    <t>100 MTG</t>
  </si>
  <si>
    <t>ZETOR PROXIMA 8441</t>
  </si>
  <si>
    <t>900 MTG</t>
  </si>
  <si>
    <t xml:space="preserve"> Jelcz 8 </t>
  </si>
  <si>
    <t>specjalny </t>
  </si>
  <si>
    <t>Samochód pożarniczy</t>
  </si>
  <si>
    <t>OSP Święciechowa</t>
  </si>
  <si>
    <t>Żuk</t>
  </si>
  <si>
    <t>OSP Długie Stare</t>
  </si>
  <si>
    <t> Mercedes</t>
  </si>
  <si>
    <t> 20</t>
  </si>
  <si>
    <t>OSP Przybyszewo</t>
  </si>
  <si>
    <t> FS- Lublin Żuk</t>
  </si>
  <si>
    <t>60 </t>
  </si>
  <si>
    <t>OSP Gołanice</t>
  </si>
  <si>
    <t>  FS- Lublin Żuk</t>
  </si>
  <si>
    <t> 100</t>
  </si>
  <si>
    <t>OSP Krzycko Małe</t>
  </si>
  <si>
    <t> MAN</t>
  </si>
  <si>
    <t>OSP  Święciechowa</t>
  </si>
  <si>
    <t> STAR</t>
  </si>
  <si>
    <t> 24 721</t>
  </si>
  <si>
    <t> olej napędowy</t>
  </si>
  <si>
    <t>litr </t>
  </si>
  <si>
    <t> 166</t>
  </si>
  <si>
    <t>Dowozy uczniów do szkół podstawowych i gimnazjów z gminy Święciechowa:</t>
  </si>
  <si>
    <t>Długość przewozów</t>
  </si>
  <si>
    <t>km</t>
  </si>
  <si>
    <t>Przeciętne żużycie paliwa (autobus)</t>
  </si>
  <si>
    <t>l/100km</t>
  </si>
  <si>
    <t>Zużycie paliwa (ON)</t>
  </si>
  <si>
    <t>Długość tras komunikacji miejskiej na terenie gminy</t>
  </si>
  <si>
    <t>liczba kursów dziennie (pn-pt)</t>
  </si>
  <si>
    <t>liczba kursów dziennie (dni wolne)</t>
  </si>
  <si>
    <t xml:space="preserve">Ilość przejechanych kilometrów </t>
  </si>
  <si>
    <t xml:space="preserve">Liczba pojazdów (pomiar 2010) </t>
  </si>
  <si>
    <t>Wzrost PKB</t>
  </si>
  <si>
    <t>Wskaźnik elastyczności GDDKiA</t>
  </si>
  <si>
    <t>Liczba pojazdów 2013 r</t>
  </si>
  <si>
    <t>Wskaźnik [g/km]</t>
  </si>
  <si>
    <t>Długość odcinka (km)</t>
  </si>
  <si>
    <t>Liczba dni w roku</t>
  </si>
  <si>
    <r>
      <rPr>
        <b/>
        <sz val="10"/>
        <rFont val="Calibri"/>
        <family val="2"/>
        <charset val="238"/>
      </rPr>
      <t>Emisja [Mg CO</t>
    </r>
    <r>
      <rPr>
        <vertAlign val="subscript"/>
        <sz val="10"/>
        <color rgb="FF000000"/>
        <rFont val="Calibri"/>
        <family val="2"/>
        <charset val="238"/>
      </rPr>
      <t>2</t>
    </r>
    <r>
      <rPr>
        <sz val="10"/>
        <color rgb="FF000000"/>
        <rFont val="Calibri"/>
        <family val="2"/>
        <charset val="238"/>
      </rPr>
      <t>]</t>
    </r>
  </si>
  <si>
    <t>Eneria el. [MWh]</t>
  </si>
  <si>
    <t>Benzyna [MWh]</t>
  </si>
  <si>
    <t>Olej napędowy [MWh]</t>
  </si>
  <si>
    <t>motocykle</t>
  </si>
  <si>
    <t>sam.osobowe</t>
  </si>
  <si>
    <t>lekkie samochody ciężarowe (dostawcze)</t>
  </si>
  <si>
    <t>Samochody ciężarowe z przyczepą</t>
  </si>
  <si>
    <t>Samochody ciężarowe bez przyczepy</t>
  </si>
  <si>
    <t xml:space="preserve">Autobusy </t>
  </si>
  <si>
    <t>Ciągniki rolnicze</t>
  </si>
  <si>
    <t>emisja</t>
  </si>
  <si>
    <t>Oszacowanie zużycia energii wg paliw</t>
  </si>
  <si>
    <t>Wskaźnik emisji [Mg CO2/MWh]</t>
  </si>
  <si>
    <t>Udział pojazdów wg rodzaju paliwa</t>
  </si>
  <si>
    <t>GOSPODARKA ODPADAMI</t>
  </si>
  <si>
    <t>Na terenie gminy nie występują emisje bezpośrednie związane z gospodarką odpadami.</t>
  </si>
  <si>
    <t>GOSPODARKA WODNO-ŚCIEKOWA</t>
  </si>
  <si>
    <t xml:space="preserve">Zużycie energii i emisje zostały włączone w sektor </t>
  </si>
  <si>
    <t>Budynki gminne</t>
  </si>
  <si>
    <t>nazwa</t>
  </si>
  <si>
    <t>rodzaj gazu</t>
  </si>
  <si>
    <t>lp.</t>
  </si>
  <si>
    <t>opis</t>
  </si>
  <si>
    <t>ilość 
odbiorców</t>
  </si>
  <si>
    <t>w tym:
ogrzewający
mieszkanie</t>
  </si>
  <si>
    <r>
      <rPr>
        <b/>
        <sz val="10"/>
        <rFont val="Calibri"/>
        <family val="2"/>
        <charset val="238"/>
      </rPr>
      <t>zużycie gazu 
[tyś m</t>
    </r>
    <r>
      <rPr>
        <b/>
        <vertAlign val="superscript"/>
        <sz val="10"/>
        <rFont val="Calibri"/>
        <family val="2"/>
        <charset val="238"/>
      </rPr>
      <t>3</t>
    </r>
    <r>
      <rPr>
        <b/>
        <sz val="10"/>
        <rFont val="Calibri"/>
        <family val="2"/>
        <charset val="238"/>
      </rPr>
      <t>]</t>
    </r>
  </si>
  <si>
    <t>gmina Święciechowa</t>
  </si>
  <si>
    <t>LNG</t>
  </si>
  <si>
    <t>Odbiorcy domowi</t>
  </si>
  <si>
    <t>Odbiorcy przemysłowi</t>
  </si>
  <si>
    <t>handel</t>
  </si>
  <si>
    <t>Pozostali (rolnictwo, łowiectwo, leśnictwo,rybactwo)</t>
  </si>
  <si>
    <t>LW</t>
  </si>
  <si>
    <t>Źródło: Bank Danych Lokalnych GUS (2020)</t>
  </si>
  <si>
    <t>Zmiana procentowa w perspektywie 2022-2027</t>
  </si>
  <si>
    <t>zużycie gazu dane PGNiG</t>
  </si>
  <si>
    <t>dane PGNiG</t>
  </si>
  <si>
    <t>tak (gazyfikacja 17,44%)</t>
  </si>
  <si>
    <t>Tak</t>
  </si>
  <si>
    <t>Przedszkole Samorządowe ul Strzelecka</t>
  </si>
  <si>
    <t>Szkoła Podstawowa w Długiem Starem ul Leszczyńska</t>
  </si>
  <si>
    <t>Szkoła Podstawowa w Lasocicach ul Szkolna</t>
  </si>
  <si>
    <t>Szkoła Podstawowa w Święciechowie ul Szkolna</t>
  </si>
  <si>
    <t xml:space="preserve">Klub dziecięcy i Klub Seniora w Święciechowie ul. Kościelna </t>
  </si>
  <si>
    <t>Rok kontrolny 2021</t>
  </si>
  <si>
    <t>Enea Operator dane 2021</t>
  </si>
  <si>
    <t xml:space="preserve">Prognoza w 2027 r. według scenariuszy </t>
  </si>
  <si>
    <t>ogrzewanie</t>
  </si>
  <si>
    <t>pellet</t>
  </si>
  <si>
    <t>gaz ziemny</t>
  </si>
  <si>
    <t>%</t>
  </si>
  <si>
    <t>Struktura zużycia paliw na ogrzewanie w gospodarstwach domowych wg CEEB:</t>
  </si>
  <si>
    <t>kWh/m2</t>
  </si>
  <si>
    <t>Dane Baza CEEB</t>
  </si>
  <si>
    <t>Szacunek zużycia paliw - na podstawie deklaracji CEEB</t>
  </si>
  <si>
    <t xml:space="preserve"> szacunki na podst. Deklaracji CEEB</t>
  </si>
  <si>
    <t>0,1m3/m2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</si>
</sst>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_-* #,##0\ _z_ł_-;\-* #,##0\ _z_ł_-;_-* \-??\ _z_ł_-;_-@_-"/>
    <numFmt numFmtId="167" formatCode="#,##0.000"/>
    <numFmt numFmtId="168" formatCode="_-* #,##0.0\ _z_ł_-;\-* #,##0.0\ _z_ł_-;_-* \-??\ _z_ł_-;_-@_-"/>
    <numFmt numFmtId="169" formatCode="0.0"/>
    <numFmt numFmtId="170" formatCode="0.0%"/>
    <numFmt numFmtId="171" formatCode="#,##0.0"/>
  </numFmts>
  <fonts count="49">
    <font>
      <sz val="11"/>
      <color rgb="FF000000"/>
      <name val="Calibri"/>
      <family val="2"/>
      <charset val="238"/>
    </font>
    <font>
      <u/>
      <sz val="10"/>
      <color rgb="FF0000FF"/>
      <name val="Verdana"/>
      <family val="2"/>
      <charset val="238"/>
    </font>
    <font>
      <sz val="10"/>
      <name val="Arial"/>
      <family val="2"/>
      <charset val="238"/>
    </font>
    <font>
      <sz val="10"/>
      <name val="Verdana"/>
      <family val="2"/>
      <charset val="238"/>
    </font>
    <font>
      <sz val="11"/>
      <color rgb="FF000000"/>
      <name val="Czcionka tekstu podstawowego"/>
      <family val="2"/>
      <charset val="238"/>
    </font>
    <font>
      <b/>
      <sz val="11"/>
      <color rgb="FF000000"/>
      <name val="Calibri"/>
      <family val="2"/>
      <charset val="238"/>
    </font>
    <font>
      <sz val="26"/>
      <color rgb="FF000000"/>
      <name val="Calibri"/>
      <family val="2"/>
      <charset val="238"/>
    </font>
    <font>
      <sz val="20"/>
      <color rgb="FF000000"/>
      <name val="Calibri"/>
      <family val="2"/>
      <charset val="238"/>
    </font>
    <font>
      <b/>
      <sz val="20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1"/>
      <name val="Calibri"/>
      <family val="2"/>
      <charset val="238"/>
    </font>
    <font>
      <u/>
      <sz val="11"/>
      <color rgb="FF0563C1"/>
      <name val="Calibri"/>
      <family val="2"/>
      <charset val="238"/>
    </font>
    <font>
      <u/>
      <sz val="11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i/>
      <sz val="10"/>
      <color rgb="FF000000"/>
      <name val="Calibri"/>
      <family val="2"/>
      <charset val="238"/>
    </font>
    <font>
      <i/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</font>
    <font>
      <sz val="10"/>
      <color rgb="FFFF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Calibri Light"/>
      <family val="2"/>
      <charset val="238"/>
    </font>
    <font>
      <b/>
      <sz val="16"/>
      <color rgb="FF000000"/>
      <name val="Arial"/>
      <family val="2"/>
      <charset val="238"/>
    </font>
    <font>
      <i/>
      <sz val="11"/>
      <color rgb="FF000000"/>
      <name val="Calibri"/>
      <family val="2"/>
      <charset val="238"/>
    </font>
    <font>
      <b/>
      <i/>
      <sz val="10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9"/>
      <name val="Calibri"/>
      <family val="2"/>
      <charset val="238"/>
    </font>
    <font>
      <i/>
      <sz val="11"/>
      <name val="Calibri"/>
      <family val="2"/>
      <charset val="238"/>
    </font>
    <font>
      <i/>
      <sz val="9"/>
      <name val="Calibri"/>
      <family val="2"/>
      <charset val="238"/>
    </font>
    <font>
      <sz val="10"/>
      <color rgb="FFFFFFFF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9"/>
      <color rgb="FF000000"/>
      <name val="Tahoma"/>
      <family val="2"/>
      <charset val="238"/>
    </font>
    <font>
      <sz val="10"/>
      <color rgb="FFFF0000"/>
      <name val="Arial"/>
      <family val="2"/>
      <charset val="238"/>
    </font>
    <font>
      <sz val="9"/>
      <color rgb="FF000000"/>
      <name val="Tahoma"/>
      <family val="2"/>
      <charset val="238"/>
    </font>
    <font>
      <sz val="11"/>
      <color rgb="FFFFFFFF"/>
      <name val="Calibri"/>
      <family val="2"/>
      <charset val="238"/>
    </font>
    <font>
      <i/>
      <sz val="11"/>
      <color rgb="FFFF0000"/>
      <name val="Calibri"/>
      <family val="2"/>
      <charset val="238"/>
    </font>
    <font>
      <b/>
      <sz val="11"/>
      <color rgb="FFFFFFFF"/>
      <name val="Calibri"/>
      <family val="2"/>
      <charset val="238"/>
    </font>
    <font>
      <vertAlign val="subscript"/>
      <sz val="10"/>
      <color rgb="FF000000"/>
      <name val="Calibri"/>
      <family val="2"/>
      <charset val="238"/>
    </font>
    <font>
      <sz val="12"/>
      <color rgb="FF000000"/>
      <name val="Arial"/>
      <family val="2"/>
      <charset val="238"/>
    </font>
    <font>
      <u/>
      <sz val="11"/>
      <color rgb="FF0563C1"/>
      <name val="Arial"/>
      <family val="2"/>
      <charset val="238"/>
    </font>
    <font>
      <b/>
      <vertAlign val="superscript"/>
      <sz val="1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2"/>
      <color rgb="FF000000"/>
      <name val="Symbol"/>
      <family val="1"/>
      <charset val="2"/>
    </font>
  </fonts>
  <fills count="18">
    <fill>
      <patternFill patternType="none"/>
    </fill>
    <fill>
      <patternFill patternType="gray125"/>
    </fill>
    <fill>
      <patternFill patternType="solid">
        <fgColor rgb="FFEDEDED"/>
        <bgColor rgb="FFF2F2F2"/>
      </patternFill>
    </fill>
    <fill>
      <patternFill patternType="solid">
        <fgColor rgb="FFFFF2CC"/>
        <bgColor rgb="FFF2F2F2"/>
      </patternFill>
    </fill>
    <fill>
      <patternFill patternType="solid">
        <fgColor rgb="FFDAE3F3"/>
        <bgColor rgb="FFD9D9D9"/>
      </patternFill>
    </fill>
    <fill>
      <patternFill patternType="solid">
        <fgColor rgb="FFFF9933"/>
        <bgColor rgb="FFF08C56"/>
      </patternFill>
    </fill>
    <fill>
      <patternFill patternType="solid">
        <fgColor rgb="FF0070C0"/>
        <bgColor rgb="FF0563C1"/>
      </patternFill>
    </fill>
    <fill>
      <patternFill patternType="solid">
        <fgColor rgb="FFFFFFFF"/>
        <bgColor rgb="FFF2F2F2"/>
      </patternFill>
    </fill>
    <fill>
      <patternFill patternType="solid">
        <fgColor rgb="FFD9D9D9"/>
        <bgColor rgb="FFDAE3F3"/>
      </patternFill>
    </fill>
    <fill>
      <patternFill patternType="solid">
        <fgColor rgb="FFC5E0B4"/>
        <bgColor rgb="FFD9D9D9"/>
      </patternFill>
    </fill>
    <fill>
      <patternFill patternType="solid">
        <fgColor rgb="FFF2F2F2"/>
        <bgColor rgb="FFEDEDED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C000"/>
      </patternFill>
    </fill>
    <fill>
      <patternFill patternType="solid">
        <fgColor rgb="FFBFBFBF"/>
        <bgColor rgb="FFAEAEAE"/>
      </patternFill>
    </fill>
    <fill>
      <patternFill patternType="solid">
        <fgColor rgb="FFFFC000"/>
        <bgColor rgb="FFFFBF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F2F2F2"/>
      </patternFill>
    </fill>
    <fill>
      <patternFill patternType="solid">
        <fgColor theme="8" tint="0.59999389629810485"/>
        <bgColor rgb="FFF2F2F2"/>
      </patternFill>
    </fill>
  </fills>
  <borders count="7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8">
    <xf numFmtId="0" fontId="0" fillId="0" borderId="0"/>
    <xf numFmtId="164" fontId="46" fillId="0" borderId="0" applyBorder="0" applyProtection="0"/>
    <xf numFmtId="9" fontId="46" fillId="0" borderId="0" applyBorder="0" applyProtection="0"/>
    <xf numFmtId="0" fontId="13" fillId="0" borderId="0" applyBorder="0" applyProtection="0"/>
    <xf numFmtId="0" fontId="46" fillId="2" borderId="0" applyBorder="0" applyProtection="0"/>
    <xf numFmtId="164" fontId="46" fillId="0" borderId="0" applyBorder="0" applyProtection="0"/>
    <xf numFmtId="0" fontId="1" fillId="0" borderId="0" applyBorder="0" applyProtection="0"/>
    <xf numFmtId="0" fontId="2" fillId="0" borderId="0"/>
    <xf numFmtId="0" fontId="46" fillId="0" borderId="0"/>
    <xf numFmtId="0" fontId="2" fillId="0" borderId="0"/>
    <xf numFmtId="0" fontId="46" fillId="0" borderId="0"/>
    <xf numFmtId="0" fontId="3" fillId="0" borderId="0"/>
    <xf numFmtId="0" fontId="4" fillId="0" borderId="0"/>
    <xf numFmtId="9" fontId="46" fillId="0" borderId="0" applyBorder="0" applyProtection="0"/>
    <xf numFmtId="9" fontId="46" fillId="0" borderId="0" applyBorder="0" applyProtection="0"/>
    <xf numFmtId="9" fontId="46" fillId="0" borderId="0" applyBorder="0" applyProtection="0"/>
    <xf numFmtId="165" fontId="46" fillId="0" borderId="0" applyBorder="0" applyProtection="0"/>
    <xf numFmtId="0" fontId="46" fillId="2" borderId="0" applyBorder="0" applyProtection="0"/>
  </cellStyleXfs>
  <cellXfs count="419">
    <xf numFmtId="0" fontId="0" fillId="0" borderId="0" xfId="0"/>
    <xf numFmtId="0" fontId="46" fillId="0" borderId="0" xfId="10"/>
    <xf numFmtId="0" fontId="5" fillId="0" borderId="0" xfId="10" applyFont="1"/>
    <xf numFmtId="0" fontId="0" fillId="0" borderId="0" xfId="10" applyFont="1"/>
    <xf numFmtId="0" fontId="0" fillId="0" borderId="0" xfId="10" applyFont="1" applyAlignment="1"/>
    <xf numFmtId="0" fontId="0" fillId="3" borderId="0" xfId="0" applyFill="1"/>
    <xf numFmtId="0" fontId="6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7" borderId="0" xfId="0" applyFill="1" applyBorder="1"/>
    <xf numFmtId="0" fontId="7" fillId="7" borderId="1" xfId="0" applyFont="1" applyFill="1" applyBorder="1"/>
    <xf numFmtId="0" fontId="8" fillId="7" borderId="1" xfId="0" applyFont="1" applyFill="1" applyBorder="1"/>
    <xf numFmtId="0" fontId="0" fillId="7" borderId="1" xfId="0" applyFill="1" applyBorder="1"/>
    <xf numFmtId="0" fontId="9" fillId="7" borderId="0" xfId="0" applyFont="1" applyFill="1"/>
    <xf numFmtId="0" fontId="10" fillId="7" borderId="0" xfId="0" applyFont="1" applyFill="1"/>
    <xf numFmtId="0" fontId="11" fillId="7" borderId="0" xfId="0" applyFont="1" applyFill="1"/>
    <xf numFmtId="0" fontId="11" fillId="0" borderId="1" xfId="0" applyFont="1" applyBorder="1"/>
    <xf numFmtId="0" fontId="0" fillId="0" borderId="1" xfId="0" applyBorder="1"/>
    <xf numFmtId="0" fontId="12" fillId="0" borderId="1" xfId="0" applyFont="1" applyBorder="1"/>
    <xf numFmtId="0" fontId="11" fillId="0" borderId="0" xfId="0" applyFont="1" applyBorder="1"/>
    <xf numFmtId="0" fontId="0" fillId="0" borderId="0" xfId="0" applyBorder="1"/>
    <xf numFmtId="0" fontId="0" fillId="0" borderId="0" xfId="0" applyFont="1" applyBorder="1" applyAlignment="1">
      <alignment horizontal="center"/>
    </xf>
    <xf numFmtId="0" fontId="13" fillId="0" borderId="0" xfId="3" applyFont="1" applyBorder="1" applyAlignment="1" applyProtection="1"/>
    <xf numFmtId="0" fontId="0" fillId="0" borderId="0" xfId="0" applyFont="1" applyBorder="1"/>
    <xf numFmtId="0" fontId="12" fillId="0" borderId="0" xfId="0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13" fillId="7" borderId="0" xfId="3" applyFont="1" applyFill="1" applyBorder="1" applyAlignment="1" applyProtection="1"/>
    <xf numFmtId="0" fontId="0" fillId="7" borderId="0" xfId="0" applyFont="1" applyFill="1"/>
    <xf numFmtId="0" fontId="12" fillId="0" borderId="0" xfId="0" applyFont="1"/>
    <xf numFmtId="0" fontId="14" fillId="0" borderId="0" xfId="3" applyFont="1" applyBorder="1" applyAlignment="1" applyProtection="1"/>
    <xf numFmtId="0" fontId="5" fillId="7" borderId="0" xfId="0" applyFont="1" applyFill="1"/>
    <xf numFmtId="0" fontId="5" fillId="0" borderId="0" xfId="0" applyFont="1"/>
    <xf numFmtId="0" fontId="15" fillId="7" borderId="0" xfId="0" applyFont="1" applyFill="1"/>
    <xf numFmtId="0" fontId="15" fillId="0" borderId="0" xfId="0" applyFont="1"/>
    <xf numFmtId="0" fontId="16" fillId="7" borderId="0" xfId="0" applyFont="1" applyFill="1"/>
    <xf numFmtId="0" fontId="15" fillId="7" borderId="0" xfId="0" applyFont="1" applyFill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17" fillId="8" borderId="3" xfId="0" applyFont="1" applyFill="1" applyBorder="1" applyAlignment="1">
      <alignment horizontal="center" vertical="center" wrapText="1"/>
    </xf>
    <xf numFmtId="0" fontId="17" fillId="8" borderId="4" xfId="0" applyFont="1" applyFill="1" applyBorder="1" applyAlignment="1">
      <alignment horizontal="center" vertical="center" wrapText="1"/>
    </xf>
    <xf numFmtId="0" fontId="18" fillId="8" borderId="5" xfId="0" applyFont="1" applyFill="1" applyBorder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7" borderId="6" xfId="0" applyFont="1" applyFill="1" applyBorder="1"/>
    <xf numFmtId="164" fontId="0" fillId="0" borderId="2" xfId="1" applyFont="1" applyBorder="1" applyAlignment="1" applyProtection="1"/>
    <xf numFmtId="164" fontId="0" fillId="0" borderId="7" xfId="1" applyFont="1" applyBorder="1" applyAlignment="1" applyProtection="1"/>
    <xf numFmtId="164" fontId="0" fillId="0" borderId="8" xfId="1" applyFont="1" applyBorder="1" applyAlignment="1" applyProtection="1"/>
    <xf numFmtId="164" fontId="5" fillId="0" borderId="9" xfId="1" applyFont="1" applyBorder="1" applyAlignment="1" applyProtection="1"/>
    <xf numFmtId="164" fontId="0" fillId="0" borderId="10" xfId="1" applyFont="1" applyBorder="1" applyAlignment="1" applyProtection="1"/>
    <xf numFmtId="164" fontId="0" fillId="0" borderId="11" xfId="1" applyFont="1" applyBorder="1" applyAlignment="1" applyProtection="1"/>
    <xf numFmtId="164" fontId="0" fillId="0" borderId="12" xfId="1" applyFont="1" applyBorder="1" applyAlignment="1" applyProtection="1"/>
    <xf numFmtId="164" fontId="5" fillId="0" borderId="13" xfId="1" applyFont="1" applyBorder="1" applyAlignment="1" applyProtection="1"/>
    <xf numFmtId="164" fontId="0" fillId="7" borderId="11" xfId="1" applyFont="1" applyFill="1" applyBorder="1" applyAlignment="1" applyProtection="1"/>
    <xf numFmtId="164" fontId="0" fillId="7" borderId="0" xfId="0" applyNumberFormat="1" applyFont="1" applyFill="1"/>
    <xf numFmtId="0" fontId="0" fillId="7" borderId="14" xfId="0" applyFont="1" applyFill="1" applyBorder="1"/>
    <xf numFmtId="164" fontId="0" fillId="0" borderId="15" xfId="1" applyFont="1" applyBorder="1" applyAlignment="1" applyProtection="1"/>
    <xf numFmtId="164" fontId="0" fillId="0" borderId="16" xfId="1" applyFont="1" applyBorder="1" applyAlignment="1" applyProtection="1"/>
    <xf numFmtId="164" fontId="0" fillId="0" borderId="17" xfId="1" applyFont="1" applyBorder="1" applyAlignment="1" applyProtection="1"/>
    <xf numFmtId="164" fontId="5" fillId="0" borderId="18" xfId="1" applyFont="1" applyBorder="1" applyAlignment="1" applyProtection="1"/>
    <xf numFmtId="0" fontId="5" fillId="7" borderId="19" xfId="0" applyFont="1" applyFill="1" applyBorder="1"/>
    <xf numFmtId="164" fontId="5" fillId="0" borderId="20" xfId="1" applyFont="1" applyBorder="1" applyAlignment="1" applyProtection="1"/>
    <xf numFmtId="164" fontId="5" fillId="0" borderId="21" xfId="1" applyFont="1" applyBorder="1" applyAlignment="1" applyProtection="1"/>
    <xf numFmtId="164" fontId="5" fillId="0" borderId="22" xfId="1" applyFont="1" applyBorder="1" applyAlignment="1" applyProtection="1"/>
    <xf numFmtId="164" fontId="5" fillId="0" borderId="23" xfId="1" applyFont="1" applyBorder="1" applyAlignment="1" applyProtection="1"/>
    <xf numFmtId="0" fontId="0" fillId="7" borderId="0" xfId="0" applyFont="1" applyFill="1" applyBorder="1"/>
    <xf numFmtId="166" fontId="0" fillId="7" borderId="0" xfId="1" applyNumberFormat="1" applyFont="1" applyFill="1" applyBorder="1" applyAlignment="1" applyProtection="1"/>
    <xf numFmtId="0" fontId="0" fillId="7" borderId="19" xfId="0" applyFont="1" applyFill="1" applyBorder="1"/>
    <xf numFmtId="167" fontId="12" fillId="0" borderId="21" xfId="0" applyNumberFormat="1" applyFont="1" applyBorder="1"/>
    <xf numFmtId="167" fontId="12" fillId="0" borderId="24" xfId="0" applyNumberFormat="1" applyFont="1" applyBorder="1"/>
    <xf numFmtId="166" fontId="0" fillId="0" borderId="0" xfId="1" applyNumberFormat="1" applyFont="1" applyBorder="1" applyAlignment="1" applyProtection="1"/>
    <xf numFmtId="164" fontId="0" fillId="0" borderId="25" xfId="1" applyFont="1" applyBorder="1" applyAlignment="1" applyProtection="1"/>
    <xf numFmtId="0" fontId="19" fillId="7" borderId="0" xfId="0" applyFont="1" applyFill="1"/>
    <xf numFmtId="3" fontId="19" fillId="7" borderId="0" xfId="0" applyNumberFormat="1" applyFont="1" applyFill="1"/>
    <xf numFmtId="0" fontId="20" fillId="7" borderId="0" xfId="0" applyFont="1" applyFill="1"/>
    <xf numFmtId="3" fontId="19" fillId="7" borderId="19" xfId="0" applyNumberFormat="1" applyFont="1" applyFill="1" applyBorder="1"/>
    <xf numFmtId="0" fontId="20" fillId="7" borderId="26" xfId="0" applyFont="1" applyFill="1" applyBorder="1"/>
    <xf numFmtId="0" fontId="0" fillId="7" borderId="27" xfId="0" applyFont="1" applyFill="1" applyBorder="1"/>
    <xf numFmtId="0" fontId="0" fillId="7" borderId="28" xfId="0" applyFont="1" applyFill="1" applyBorder="1"/>
    <xf numFmtId="0" fontId="0" fillId="7" borderId="29" xfId="0" applyFont="1" applyFill="1" applyBorder="1"/>
    <xf numFmtId="166" fontId="0" fillId="7" borderId="0" xfId="0" applyNumberFormat="1" applyFont="1" applyFill="1"/>
    <xf numFmtId="0" fontId="0" fillId="7" borderId="30" xfId="0" applyFont="1" applyFill="1" applyBorder="1"/>
    <xf numFmtId="168" fontId="0" fillId="7" borderId="31" xfId="0" applyNumberFormat="1" applyFont="1" applyFill="1" applyBorder="1"/>
    <xf numFmtId="0" fontId="0" fillId="7" borderId="32" xfId="0" applyFont="1" applyFill="1" applyBorder="1"/>
    <xf numFmtId="166" fontId="15" fillId="7" borderId="0" xfId="0" applyNumberFormat="1" applyFont="1" applyFill="1"/>
    <xf numFmtId="0" fontId="22" fillId="0" borderId="0" xfId="0" applyFont="1"/>
    <xf numFmtId="2" fontId="22" fillId="7" borderId="11" xfId="0" applyNumberFormat="1" applyFont="1" applyFill="1" applyBorder="1" applyAlignment="1">
      <alignment horizontal="justify" vertical="center"/>
    </xf>
    <xf numFmtId="0" fontId="22" fillId="0" borderId="0" xfId="0" applyFont="1" applyAlignment="1"/>
    <xf numFmtId="0" fontId="17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wrapText="1"/>
    </xf>
    <xf numFmtId="0" fontId="21" fillId="8" borderId="2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 wrapText="1"/>
    </xf>
    <xf numFmtId="0" fontId="17" fillId="8" borderId="33" xfId="0" applyFont="1" applyFill="1" applyBorder="1" applyAlignment="1">
      <alignment horizontal="center" vertical="center"/>
    </xf>
    <xf numFmtId="0" fontId="22" fillId="7" borderId="0" xfId="0" applyFont="1" applyFill="1"/>
    <xf numFmtId="0" fontId="17" fillId="8" borderId="11" xfId="0" applyFont="1" applyFill="1" applyBorder="1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wrapText="1"/>
    </xf>
    <xf numFmtId="166" fontId="22" fillId="7" borderId="11" xfId="1" applyNumberFormat="1" applyFont="1" applyFill="1" applyBorder="1" applyAlignment="1" applyProtection="1"/>
    <xf numFmtId="166" fontId="21" fillId="7" borderId="34" xfId="1" applyNumberFormat="1" applyFont="1" applyFill="1" applyBorder="1" applyAlignment="1" applyProtection="1"/>
    <xf numFmtId="164" fontId="22" fillId="7" borderId="11" xfId="0" applyNumberFormat="1" applyFont="1" applyFill="1" applyBorder="1"/>
    <xf numFmtId="166" fontId="22" fillId="0" borderId="11" xfId="0" applyNumberFormat="1" applyFont="1" applyBorder="1" applyAlignment="1"/>
    <xf numFmtId="0" fontId="22" fillId="0" borderId="11" xfId="0" applyFont="1" applyBorder="1" applyAlignment="1">
      <alignment vertical="center" wrapText="1"/>
    </xf>
    <xf numFmtId="169" fontId="22" fillId="0" borderId="11" xfId="0" applyNumberFormat="1" applyFont="1" applyBorder="1" applyAlignment="1">
      <alignment horizontal="right" vertical="center" wrapText="1"/>
    </xf>
    <xf numFmtId="170" fontId="22" fillId="0" borderId="11" xfId="2" applyNumberFormat="1" applyFont="1" applyBorder="1" applyAlignment="1" applyProtection="1">
      <alignment horizontal="right" vertical="center" wrapText="1"/>
    </xf>
    <xf numFmtId="9" fontId="22" fillId="0" borderId="11" xfId="2" applyFont="1" applyBorder="1" applyAlignment="1" applyProtection="1">
      <alignment horizontal="right" vertical="center" wrapText="1"/>
    </xf>
    <xf numFmtId="3" fontId="22" fillId="0" borderId="11" xfId="0" applyNumberFormat="1" applyFont="1" applyBorder="1" applyAlignment="1">
      <alignment horizontal="right" vertical="center" wrapText="1"/>
    </xf>
    <xf numFmtId="0" fontId="22" fillId="7" borderId="11" xfId="0" applyFont="1" applyFill="1" applyBorder="1"/>
    <xf numFmtId="169" fontId="23" fillId="0" borderId="11" xfId="0" applyNumberFormat="1" applyFont="1" applyBorder="1" applyAlignment="1">
      <alignment horizontal="right" vertical="center" wrapText="1"/>
    </xf>
    <xf numFmtId="3" fontId="22" fillId="0" borderId="11" xfId="0" applyNumberFormat="1" applyFont="1" applyBorder="1" applyAlignment="1">
      <alignment horizontal="right" vertical="center"/>
    </xf>
    <xf numFmtId="3" fontId="24" fillId="0" borderId="11" xfId="0" applyNumberFormat="1" applyFont="1" applyBorder="1" applyAlignment="1">
      <alignment horizontal="right" vertical="center" wrapText="1"/>
    </xf>
    <xf numFmtId="0" fontId="22" fillId="0" borderId="11" xfId="0" applyFont="1" applyBorder="1" applyAlignment="1">
      <alignment horizontal="center" vertical="center"/>
    </xf>
    <xf numFmtId="10" fontId="22" fillId="0" borderId="11" xfId="2" applyNumberFormat="1" applyFont="1" applyBorder="1" applyAlignment="1" applyProtection="1">
      <alignment horizontal="right" vertical="center"/>
    </xf>
    <xf numFmtId="0" fontId="22" fillId="0" borderId="35" xfId="0" applyFont="1" applyBorder="1" applyAlignment="1">
      <alignment horizontal="center" vertical="center"/>
    </xf>
    <xf numFmtId="170" fontId="22" fillId="0" borderId="11" xfId="2" applyNumberFormat="1" applyFont="1" applyBorder="1" applyAlignment="1" applyProtection="1">
      <alignment horizontal="right" vertical="center"/>
    </xf>
    <xf numFmtId="10" fontId="22" fillId="0" borderId="11" xfId="2" applyNumberFormat="1" applyFont="1" applyBorder="1" applyAlignment="1" applyProtection="1"/>
    <xf numFmtId="0" fontId="22" fillId="0" borderId="11" xfId="0" applyFont="1" applyBorder="1"/>
    <xf numFmtId="0" fontId="22" fillId="0" borderId="36" xfId="0" applyFont="1" applyBorder="1" applyAlignment="1">
      <alignment horizontal="center" vertical="center"/>
    </xf>
    <xf numFmtId="170" fontId="22" fillId="0" borderId="36" xfId="2" applyNumberFormat="1" applyFont="1" applyBorder="1" applyAlignment="1" applyProtection="1">
      <alignment horizontal="right" vertical="center"/>
    </xf>
    <xf numFmtId="9" fontId="22" fillId="0" borderId="36" xfId="2" applyFont="1" applyBorder="1" applyAlignment="1" applyProtection="1">
      <alignment horizontal="right" vertical="center" wrapText="1"/>
    </xf>
    <xf numFmtId="3" fontId="23" fillId="0" borderId="37" xfId="0" applyNumberFormat="1" applyFont="1" applyBorder="1" applyAlignment="1">
      <alignment horizontal="right" vertical="center" wrapText="1"/>
    </xf>
    <xf numFmtId="0" fontId="21" fillId="7" borderId="38" xfId="0" applyFont="1" applyFill="1" applyBorder="1"/>
    <xf numFmtId="166" fontId="21" fillId="7" borderId="39" xfId="1" applyNumberFormat="1" applyFont="1" applyFill="1" applyBorder="1" applyAlignment="1" applyProtection="1"/>
    <xf numFmtId="166" fontId="21" fillId="7" borderId="40" xfId="1" applyNumberFormat="1" applyFont="1" applyFill="1" applyBorder="1" applyAlignment="1" applyProtection="1"/>
    <xf numFmtId="164" fontId="21" fillId="7" borderId="11" xfId="0" applyNumberFormat="1" applyFont="1" applyFill="1" applyBorder="1"/>
    <xf numFmtId="0" fontId="22" fillId="7" borderId="0" xfId="0" applyFont="1" applyFill="1" applyBorder="1"/>
    <xf numFmtId="166" fontId="22" fillId="7" borderId="0" xfId="1" applyNumberFormat="1" applyFont="1" applyFill="1" applyBorder="1" applyAlignment="1" applyProtection="1"/>
    <xf numFmtId="0" fontId="22" fillId="7" borderId="19" xfId="0" applyFont="1" applyFill="1" applyBorder="1"/>
    <xf numFmtId="167" fontId="25" fillId="7" borderId="21" xfId="0" applyNumberFormat="1" applyFont="1" applyFill="1" applyBorder="1"/>
    <xf numFmtId="167" fontId="25" fillId="7" borderId="24" xfId="0" applyNumberFormat="1" applyFont="1" applyFill="1" applyBorder="1"/>
    <xf numFmtId="0" fontId="17" fillId="8" borderId="9" xfId="0" applyFont="1" applyFill="1" applyBorder="1" applyAlignment="1">
      <alignment horizontal="center" vertical="center" wrapText="1"/>
    </xf>
    <xf numFmtId="0" fontId="22" fillId="7" borderId="10" xfId="0" applyFont="1" applyFill="1" applyBorder="1" applyAlignment="1">
      <alignment horizontal="left" vertical="center" wrapText="1"/>
    </xf>
    <xf numFmtId="164" fontId="22" fillId="7" borderId="6" xfId="0" applyNumberFormat="1" applyFont="1" applyFill="1" applyBorder="1" applyAlignment="1">
      <alignment horizontal="center" vertical="center"/>
    </xf>
    <xf numFmtId="0" fontId="22" fillId="7" borderId="6" xfId="0" applyFont="1" applyFill="1" applyBorder="1" applyAlignment="1">
      <alignment horizontal="center" vertical="center"/>
    </xf>
    <xf numFmtId="164" fontId="21" fillId="7" borderId="39" xfId="1" applyFont="1" applyFill="1" applyBorder="1" applyAlignment="1" applyProtection="1"/>
    <xf numFmtId="164" fontId="21" fillId="7" borderId="41" xfId="0" applyNumberFormat="1" applyFont="1" applyFill="1" applyBorder="1" applyAlignment="1">
      <alignment horizontal="center" vertical="center"/>
    </xf>
    <xf numFmtId="0" fontId="26" fillId="0" borderId="0" xfId="0" applyFont="1" applyAlignment="1"/>
    <xf numFmtId="0" fontId="26" fillId="0" borderId="0" xfId="0" applyFont="1"/>
    <xf numFmtId="0" fontId="0" fillId="0" borderId="0" xfId="0" applyAlignment="1"/>
    <xf numFmtId="0" fontId="27" fillId="0" borderId="0" xfId="0" applyFont="1"/>
    <xf numFmtId="0" fontId="19" fillId="9" borderId="17" xfId="0" applyFont="1" applyFill="1" applyBorder="1" applyAlignment="1">
      <alignment horizontal="left"/>
    </xf>
    <xf numFmtId="0" fontId="19" fillId="9" borderId="42" xfId="0" applyFont="1" applyFill="1" applyBorder="1" applyAlignment="1">
      <alignment horizontal="left"/>
    </xf>
    <xf numFmtId="0" fontId="22" fillId="10" borderId="16" xfId="0" applyFont="1" applyFill="1" applyBorder="1" applyAlignment="1">
      <alignment horizontal="center"/>
    </xf>
    <xf numFmtId="0" fontId="19" fillId="9" borderId="43" xfId="0" applyFont="1" applyFill="1" applyBorder="1" applyAlignment="1">
      <alignment horizontal="left"/>
    </xf>
    <xf numFmtId="0" fontId="19" fillId="9" borderId="44" xfId="0" applyFont="1" applyFill="1" applyBorder="1" applyAlignment="1">
      <alignment horizontal="left"/>
    </xf>
    <xf numFmtId="0" fontId="19" fillId="9" borderId="17" xfId="0" applyFont="1" applyFill="1" applyBorder="1"/>
    <xf numFmtId="0" fontId="19" fillId="9" borderId="42" xfId="0" applyFont="1" applyFill="1" applyBorder="1"/>
    <xf numFmtId="0" fontId="22" fillId="0" borderId="16" xfId="0" applyFont="1" applyBorder="1"/>
    <xf numFmtId="0" fontId="19" fillId="9" borderId="17" xfId="0" applyFont="1" applyFill="1" applyBorder="1" applyAlignment="1">
      <alignment wrapText="1"/>
    </xf>
    <xf numFmtId="0" fontId="19" fillId="9" borderId="42" xfId="0" applyFont="1" applyFill="1" applyBorder="1" applyAlignment="1">
      <alignment wrapText="1"/>
    </xf>
    <xf numFmtId="0" fontId="22" fillId="0" borderId="37" xfId="0" applyFont="1" applyBorder="1"/>
    <xf numFmtId="0" fontId="19" fillId="9" borderId="45" xfId="0" applyFont="1" applyFill="1" applyBorder="1" applyAlignment="1">
      <alignment wrapText="1"/>
    </xf>
    <xf numFmtId="0" fontId="19" fillId="9" borderId="46" xfId="0" applyFont="1" applyFill="1" applyBorder="1" applyAlignment="1">
      <alignment wrapText="1"/>
    </xf>
    <xf numFmtId="0" fontId="19" fillId="9" borderId="33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right" vertical="center"/>
    </xf>
    <xf numFmtId="0" fontId="19" fillId="9" borderId="34" xfId="0" applyFont="1" applyFill="1" applyBorder="1" applyAlignment="1">
      <alignment horizontal="center" vertical="center"/>
    </xf>
    <xf numFmtId="0" fontId="22" fillId="0" borderId="11" xfId="0" applyFont="1" applyBorder="1" applyAlignment="1">
      <alignment horizontal="right" vertical="center"/>
    </xf>
    <xf numFmtId="0" fontId="19" fillId="9" borderId="40" xfId="0" applyFont="1" applyFill="1" applyBorder="1" applyAlignment="1">
      <alignment horizontal="center" vertical="center"/>
    </xf>
    <xf numFmtId="0" fontId="22" fillId="0" borderId="39" xfId="0" applyFont="1" applyBorder="1" applyAlignment="1">
      <alignment horizontal="right" vertical="center"/>
    </xf>
    <xf numFmtId="0" fontId="19" fillId="9" borderId="7" xfId="0" applyFont="1" applyFill="1" applyBorder="1" applyAlignment="1">
      <alignment horizontal="center" vertical="center"/>
    </xf>
    <xf numFmtId="0" fontId="22" fillId="0" borderId="7" xfId="0" applyFont="1" applyBorder="1"/>
    <xf numFmtId="0" fontId="19" fillId="9" borderId="11" xfId="0" applyFont="1" applyFill="1" applyBorder="1" applyAlignment="1">
      <alignment horizontal="center" vertical="center"/>
    </xf>
    <xf numFmtId="0" fontId="19" fillId="9" borderId="39" xfId="0" applyFont="1" applyFill="1" applyBorder="1" applyAlignment="1">
      <alignment horizontal="center" vertical="center"/>
    </xf>
    <xf numFmtId="0" fontId="22" fillId="0" borderId="39" xfId="0" applyFont="1" applyBorder="1"/>
    <xf numFmtId="0" fontId="19" fillId="9" borderId="20" xfId="0" applyFont="1" applyFill="1" applyBorder="1" applyAlignment="1">
      <alignment horizontal="center" vertical="center" wrapText="1"/>
    </xf>
    <xf numFmtId="0" fontId="19" fillId="9" borderId="8" xfId="0" applyFont="1" applyFill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/>
    </xf>
    <xf numFmtId="0" fontId="19" fillId="9" borderId="47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/>
    </xf>
    <xf numFmtId="0" fontId="19" fillId="9" borderId="37" xfId="0" applyFont="1" applyFill="1" applyBorder="1" applyAlignment="1">
      <alignment horizontal="center"/>
    </xf>
    <xf numFmtId="0" fontId="22" fillId="0" borderId="11" xfId="0" applyFont="1" applyBorder="1" applyAlignment="1">
      <alignment horizontal="right"/>
    </xf>
    <xf numFmtId="0" fontId="22" fillId="9" borderId="42" xfId="0" applyFont="1" applyFill="1" applyBorder="1" applyAlignment="1">
      <alignment horizontal="center"/>
    </xf>
    <xf numFmtId="0" fontId="29" fillId="9" borderId="7" xfId="0" applyFont="1" applyFill="1" applyBorder="1"/>
    <xf numFmtId="1" fontId="25" fillId="0" borderId="36" xfId="7" applyNumberFormat="1" applyFont="1" applyBorder="1" applyAlignment="1">
      <alignment horizontal="right"/>
    </xf>
    <xf numFmtId="0" fontId="19" fillId="9" borderId="11" xfId="0" applyFont="1" applyFill="1" applyBorder="1" applyAlignment="1">
      <alignment horizontal="left" indent="4"/>
    </xf>
    <xf numFmtId="1" fontId="25" fillId="0" borderId="11" xfId="7" applyNumberFormat="1" applyFont="1" applyBorder="1" applyAlignment="1">
      <alignment horizontal="right"/>
    </xf>
    <xf numFmtId="0" fontId="19" fillId="9" borderId="39" xfId="0" applyFont="1" applyFill="1" applyBorder="1" applyAlignment="1">
      <alignment horizontal="left" indent="4"/>
    </xf>
    <xf numFmtId="1" fontId="25" fillId="0" borderId="16" xfId="7" applyNumberFormat="1" applyFont="1" applyBorder="1" applyAlignment="1">
      <alignment horizontal="right"/>
    </xf>
    <xf numFmtId="0" fontId="19" fillId="9" borderId="3" xfId="0" applyFont="1" applyFill="1" applyBorder="1" applyAlignment="1">
      <alignment horizontal="left" indent="4"/>
    </xf>
    <xf numFmtId="0" fontId="19" fillId="9" borderId="37" xfId="0" applyFont="1" applyFill="1" applyBorder="1" applyAlignment="1">
      <alignment horizontal="left" indent="4"/>
    </xf>
    <xf numFmtId="0" fontId="19" fillId="9" borderId="49" xfId="0" applyFont="1" applyFill="1" applyBorder="1" applyAlignment="1">
      <alignment horizontal="left" indent="4"/>
    </xf>
    <xf numFmtId="0" fontId="19" fillId="9" borderId="7" xfId="0" applyFont="1" applyFill="1" applyBorder="1" applyAlignment="1">
      <alignment horizontal="left" indent="4"/>
    </xf>
    <xf numFmtId="0" fontId="19" fillId="9" borderId="16" xfId="0" applyFont="1" applyFill="1" applyBorder="1" applyAlignment="1">
      <alignment horizontal="left" indent="4"/>
    </xf>
    <xf numFmtId="0" fontId="22" fillId="0" borderId="16" xfId="0" applyFont="1" applyBorder="1" applyAlignment="1">
      <alignment horizontal="right" vertical="center"/>
    </xf>
    <xf numFmtId="0" fontId="19" fillId="9" borderId="46" xfId="0" applyFont="1" applyFill="1" applyBorder="1" applyAlignment="1">
      <alignment horizontal="center" vertical="center" wrapText="1"/>
    </xf>
    <xf numFmtId="0" fontId="19" fillId="9" borderId="21" xfId="0" applyFont="1" applyFill="1" applyBorder="1" applyAlignment="1">
      <alignment horizontal="center" vertical="center"/>
    </xf>
    <xf numFmtId="0" fontId="22" fillId="0" borderId="16" xfId="0" applyFont="1" applyBorder="1" applyAlignment="1">
      <alignment horizontal="right"/>
    </xf>
    <xf numFmtId="0" fontId="29" fillId="9" borderId="39" xfId="0" applyFont="1" applyFill="1" applyBorder="1" applyAlignment="1">
      <alignment horizontal="left" indent="4"/>
    </xf>
    <xf numFmtId="0" fontId="22" fillId="0" borderId="37" xfId="0" applyFont="1" applyBorder="1" applyAlignment="1">
      <alignment horizontal="right"/>
    </xf>
    <xf numFmtId="0" fontId="19" fillId="9" borderId="49" xfId="0" applyFont="1" applyFill="1" applyBorder="1" applyAlignment="1">
      <alignment horizontal="left" indent="11"/>
    </xf>
    <xf numFmtId="0" fontId="19" fillId="9" borderId="51" xfId="0" applyFont="1" applyFill="1" applyBorder="1" applyAlignment="1">
      <alignment horizontal="center" vertical="center" wrapText="1"/>
    </xf>
    <xf numFmtId="0" fontId="21" fillId="0" borderId="39" xfId="0" applyFont="1" applyBorder="1" applyAlignment="1">
      <alignment horizontal="right" vertical="center"/>
    </xf>
    <xf numFmtId="0" fontId="19" fillId="9" borderId="36" xfId="0" applyFont="1" applyFill="1" applyBorder="1" applyAlignment="1">
      <alignment horizontal="left" indent="4"/>
    </xf>
    <xf numFmtId="0" fontId="22" fillId="0" borderId="36" xfId="0" applyFont="1" applyBorder="1"/>
    <xf numFmtId="0" fontId="19" fillId="9" borderId="53" xfId="0" applyFont="1" applyFill="1" applyBorder="1" applyAlignment="1">
      <alignment horizontal="left"/>
    </xf>
    <xf numFmtId="0" fontId="19" fillId="9" borderId="54" xfId="0" applyFont="1" applyFill="1" applyBorder="1"/>
    <xf numFmtId="0" fontId="19" fillId="9" borderId="36" xfId="0" applyFont="1" applyFill="1" applyBorder="1"/>
    <xf numFmtId="0" fontId="22" fillId="0" borderId="36" xfId="0" applyFont="1" applyBorder="1" applyAlignment="1">
      <alignment horizontal="right"/>
    </xf>
    <xf numFmtId="0" fontId="19" fillId="9" borderId="38" xfId="0" applyFont="1" applyFill="1" applyBorder="1"/>
    <xf numFmtId="0" fontId="19" fillId="9" borderId="39" xfId="0" applyFont="1" applyFill="1" applyBorder="1"/>
    <xf numFmtId="0" fontId="22" fillId="0" borderId="39" xfId="0" applyFont="1" applyBorder="1" applyAlignment="1">
      <alignment horizontal="right"/>
    </xf>
    <xf numFmtId="0" fontId="19" fillId="9" borderId="22" xfId="0" applyFont="1" applyFill="1" applyBorder="1"/>
    <xf numFmtId="0" fontId="19" fillId="9" borderId="55" xfId="0" applyFont="1" applyFill="1" applyBorder="1"/>
    <xf numFmtId="0" fontId="22" fillId="0" borderId="21" xfId="0" applyFont="1" applyBorder="1"/>
    <xf numFmtId="0" fontId="19" fillId="9" borderId="7" xfId="0" applyFont="1" applyFill="1" applyBorder="1" applyAlignment="1">
      <alignment horizontal="left" indent="1"/>
    </xf>
    <xf numFmtId="0" fontId="19" fillId="9" borderId="11" xfId="0" applyFont="1" applyFill="1" applyBorder="1" applyAlignment="1">
      <alignment horizontal="left" indent="1"/>
    </xf>
    <xf numFmtId="0" fontId="19" fillId="9" borderId="39" xfId="0" applyFont="1" applyFill="1" applyBorder="1" applyAlignment="1">
      <alignment horizontal="left" indent="1"/>
    </xf>
    <xf numFmtId="0" fontId="19" fillId="9" borderId="7" xfId="0" applyFont="1" applyFill="1" applyBorder="1" applyAlignment="1">
      <alignment vertical="center" wrapText="1"/>
    </xf>
    <xf numFmtId="0" fontId="19" fillId="9" borderId="11" xfId="0" applyFont="1" applyFill="1" applyBorder="1" applyAlignment="1">
      <alignment vertical="center" wrapText="1"/>
    </xf>
    <xf numFmtId="0" fontId="19" fillId="9" borderId="39" xfId="0" applyFont="1" applyFill="1" applyBorder="1" applyAlignment="1">
      <alignment vertical="center" wrapText="1"/>
    </xf>
    <xf numFmtId="2" fontId="22" fillId="0" borderId="39" xfId="0" applyNumberFormat="1" applyFont="1" applyBorder="1"/>
    <xf numFmtId="0" fontId="19" fillId="9" borderId="21" xfId="0" applyFont="1" applyFill="1" applyBorder="1" applyAlignment="1">
      <alignment vertical="center" wrapText="1"/>
    </xf>
    <xf numFmtId="0" fontId="19" fillId="9" borderId="8" xfId="0" applyFont="1" applyFill="1" applyBorder="1" applyAlignment="1">
      <alignment horizontal="left" vertical="center" wrapText="1" indent="1"/>
    </xf>
    <xf numFmtId="0" fontId="19" fillId="9" borderId="12" xfId="0" applyFont="1" applyFill="1" applyBorder="1" applyAlignment="1">
      <alignment horizontal="left" vertical="center" wrapText="1" indent="1"/>
    </xf>
    <xf numFmtId="0" fontId="22" fillId="9" borderId="12" xfId="0" applyFont="1" applyFill="1" applyBorder="1" applyAlignment="1">
      <alignment horizontal="left" indent="1"/>
    </xf>
    <xf numFmtId="0" fontId="19" fillId="9" borderId="17" xfId="0" applyFont="1" applyFill="1" applyBorder="1" applyAlignment="1">
      <alignment horizontal="left" vertical="center" wrapText="1" indent="1"/>
    </xf>
    <xf numFmtId="0" fontId="19" fillId="9" borderId="47" xfId="0" applyFont="1" applyFill="1" applyBorder="1" applyAlignment="1">
      <alignment horizontal="left" vertical="center" wrapText="1" indent="1"/>
    </xf>
    <xf numFmtId="0" fontId="16" fillId="0" borderId="0" xfId="0" applyFont="1"/>
    <xf numFmtId="0" fontId="30" fillId="0" borderId="0" xfId="0" applyFont="1"/>
    <xf numFmtId="3" fontId="0" fillId="0" borderId="0" xfId="0" applyNumberFormat="1" applyFont="1"/>
    <xf numFmtId="0" fontId="17" fillId="8" borderId="2" xfId="0" applyFont="1" applyFill="1" applyBorder="1" applyAlignment="1">
      <alignment horizontal="center" vertical="center" wrapText="1"/>
    </xf>
    <xf numFmtId="3" fontId="17" fillId="8" borderId="4" xfId="0" applyNumberFormat="1" applyFont="1" applyFill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12" fillId="0" borderId="10" xfId="0" applyFont="1" applyBorder="1"/>
    <xf numFmtId="0" fontId="12" fillId="0" borderId="35" xfId="0" applyFont="1" applyBorder="1"/>
    <xf numFmtId="0" fontId="12" fillId="0" borderId="11" xfId="0" applyFont="1" applyBorder="1" applyAlignment="1">
      <alignment horizontal="center"/>
    </xf>
    <xf numFmtId="3" fontId="12" fillId="0" borderId="11" xfId="0" applyNumberFormat="1" applyFont="1" applyBorder="1"/>
    <xf numFmtId="167" fontId="12" fillId="0" borderId="11" xfId="0" applyNumberFormat="1" applyFont="1" applyBorder="1"/>
    <xf numFmtId="9" fontId="0" fillId="7" borderId="11" xfId="2" applyFont="1" applyFill="1" applyBorder="1" applyAlignment="1" applyProtection="1"/>
    <xf numFmtId="0" fontId="32" fillId="7" borderId="34" xfId="0" applyFont="1" applyFill="1" applyBorder="1" applyProtection="1">
      <protection locked="0"/>
    </xf>
    <xf numFmtId="164" fontId="28" fillId="7" borderId="34" xfId="1" applyFont="1" applyFill="1" applyBorder="1" applyAlignment="1" applyProtection="1">
      <protection locked="0"/>
    </xf>
    <xf numFmtId="0" fontId="33" fillId="7" borderId="34" xfId="0" applyFont="1" applyFill="1" applyBorder="1" applyProtection="1">
      <protection locked="0"/>
    </xf>
    <xf numFmtId="0" fontId="12" fillId="0" borderId="15" xfId="0" applyFont="1" applyBorder="1"/>
    <xf numFmtId="1" fontId="12" fillId="0" borderId="42" xfId="0" applyNumberFormat="1" applyFont="1" applyBorder="1"/>
    <xf numFmtId="0" fontId="12" fillId="0" borderId="16" xfId="0" applyFont="1" applyBorder="1" applyAlignment="1">
      <alignment horizontal="center"/>
    </xf>
    <xf numFmtId="0" fontId="12" fillId="0" borderId="42" xfId="0" applyFont="1" applyBorder="1"/>
    <xf numFmtId="0" fontId="33" fillId="0" borderId="34" xfId="0" applyFont="1" applyBorder="1" applyProtection="1">
      <protection locked="0"/>
    </xf>
    <xf numFmtId="3" fontId="12" fillId="0" borderId="42" xfId="0" applyNumberFormat="1" applyFont="1" applyBorder="1"/>
    <xf numFmtId="3" fontId="12" fillId="0" borderId="39" xfId="0" applyNumberFormat="1" applyFont="1" applyBorder="1"/>
    <xf numFmtId="167" fontId="12" fillId="0" borderId="39" xfId="0" applyNumberFormat="1" applyFont="1" applyBorder="1"/>
    <xf numFmtId="0" fontId="33" fillId="7" borderId="57" xfId="0" applyFont="1" applyFill="1" applyBorder="1" applyProtection="1">
      <protection locked="0"/>
    </xf>
    <xf numFmtId="0" fontId="18" fillId="0" borderId="20" xfId="0" applyFont="1" applyBorder="1" applyAlignment="1">
      <alignment horizontal="right"/>
    </xf>
    <xf numFmtId="0" fontId="18" fillId="8" borderId="48" xfId="0" applyFont="1" applyFill="1" applyBorder="1" applyAlignment="1">
      <alignment horizontal="right"/>
    </xf>
    <xf numFmtId="3" fontId="18" fillId="0" borderId="22" xfId="0" applyNumberFormat="1" applyFont="1" applyBorder="1"/>
    <xf numFmtId="3" fontId="18" fillId="0" borderId="21" xfId="0" applyNumberFormat="1" applyFont="1" applyBorder="1"/>
    <xf numFmtId="0" fontId="12" fillId="7" borderId="21" xfId="0" applyFont="1" applyFill="1" applyBorder="1"/>
    <xf numFmtId="3" fontId="12" fillId="7" borderId="24" xfId="0" applyNumberFormat="1" applyFont="1" applyFill="1" applyBorder="1"/>
    <xf numFmtId="0" fontId="34" fillId="11" borderId="12" xfId="17" applyFont="1" applyFill="1" applyBorder="1" applyAlignment="1" applyProtection="1">
      <alignment horizontal="center" vertical="center" wrapText="1"/>
    </xf>
    <xf numFmtId="0" fontId="34" fillId="11" borderId="11" xfId="17" applyFont="1" applyFill="1" applyBorder="1" applyAlignment="1" applyProtection="1">
      <alignment horizontal="center" vertical="center" wrapText="1"/>
    </xf>
    <xf numFmtId="0" fontId="34" fillId="11" borderId="58" xfId="17" applyFont="1" applyFill="1" applyBorder="1" applyAlignment="1" applyProtection="1">
      <alignment horizontal="center" vertical="center" wrapText="1"/>
    </xf>
    <xf numFmtId="0" fontId="34" fillId="11" borderId="11" xfId="17" applyFont="1" applyFill="1" applyBorder="1" applyAlignment="1" applyProtection="1">
      <alignment horizontal="center" vertical="center"/>
    </xf>
    <xf numFmtId="0" fontId="34" fillId="11" borderId="12" xfId="17" applyFont="1" applyFill="1" applyBorder="1" applyAlignment="1" applyProtection="1">
      <alignment horizontal="center" vertical="center"/>
    </xf>
    <xf numFmtId="0" fontId="34" fillId="11" borderId="35" xfId="17" applyFont="1" applyFill="1" applyBorder="1" applyAlignment="1" applyProtection="1">
      <alignment horizontal="center" vertical="center"/>
    </xf>
    <xf numFmtId="0" fontId="34" fillId="11" borderId="36" xfId="17" applyFont="1" applyFill="1" applyBorder="1" applyAlignment="1" applyProtection="1">
      <alignment horizontal="center" vertical="center" wrapText="1"/>
    </xf>
    <xf numFmtId="0" fontId="34" fillId="11" borderId="44" xfId="17" applyFont="1" applyFill="1" applyBorder="1" applyAlignment="1" applyProtection="1">
      <alignment horizontal="center" vertical="center" wrapText="1"/>
    </xf>
    <xf numFmtId="0" fontId="34" fillId="11" borderId="43" xfId="17" applyFont="1" applyFill="1" applyBorder="1" applyAlignment="1" applyProtection="1">
      <alignment horizontal="center" vertical="center" wrapText="1"/>
    </xf>
    <xf numFmtId="0" fontId="0" fillId="7" borderId="11" xfId="0" applyFont="1" applyFill="1" applyBorder="1" applyAlignment="1">
      <alignment horizontal="center" wrapText="1"/>
    </xf>
    <xf numFmtId="0" fontId="0" fillId="7" borderId="12" xfId="0" applyFont="1" applyFill="1" applyBorder="1" applyAlignment="1">
      <alignment horizontal="center" vertical="center"/>
    </xf>
    <xf numFmtId="0" fontId="0" fillId="7" borderId="11" xfId="0" applyFont="1" applyFill="1" applyBorder="1"/>
    <xf numFmtId="0" fontId="0" fillId="7" borderId="11" xfId="0" applyFont="1" applyFill="1" applyBorder="1" applyAlignment="1">
      <alignment horizontal="left" vertical="center"/>
    </xf>
    <xf numFmtId="0" fontId="0" fillId="7" borderId="35" xfId="0" applyFont="1" applyFill="1" applyBorder="1" applyAlignment="1">
      <alignment horizontal="center" vertical="center"/>
    </xf>
    <xf numFmtId="0" fontId="0" fillId="7" borderId="11" xfId="0" applyFont="1" applyFill="1" applyBorder="1" applyAlignment="1">
      <alignment horizontal="center" vertical="center"/>
    </xf>
    <xf numFmtId="9" fontId="0" fillId="7" borderId="11" xfId="2" applyFont="1" applyFill="1" applyBorder="1" applyAlignment="1" applyProtection="1">
      <alignment horizontal="center" vertical="center"/>
    </xf>
    <xf numFmtId="9" fontId="0" fillId="7" borderId="11" xfId="0" applyNumberFormat="1" applyFont="1" applyFill="1" applyBorder="1" applyAlignment="1">
      <alignment horizontal="center" vertical="center"/>
    </xf>
    <xf numFmtId="164" fontId="19" fillId="7" borderId="34" xfId="1" applyFont="1" applyFill="1" applyBorder="1" applyAlignment="1" applyProtection="1">
      <protection locked="0"/>
    </xf>
    <xf numFmtId="9" fontId="18" fillId="0" borderId="21" xfId="2" applyFont="1" applyBorder="1" applyAlignment="1" applyProtection="1"/>
    <xf numFmtId="1" fontId="0" fillId="0" borderId="0" xfId="0" applyNumberFormat="1" applyFont="1"/>
    <xf numFmtId="0" fontId="5" fillId="0" borderId="59" xfId="0" applyFont="1" applyBorder="1"/>
    <xf numFmtId="0" fontId="0" fillId="0" borderId="60" xfId="0" applyFont="1" applyBorder="1"/>
    <xf numFmtId="0" fontId="0" fillId="0" borderId="61" xfId="0" applyFont="1" applyBorder="1"/>
    <xf numFmtId="10" fontId="35" fillId="0" borderId="2" xfId="0" applyNumberFormat="1" applyFont="1" applyBorder="1"/>
    <xf numFmtId="9" fontId="35" fillId="0" borderId="7" xfId="0" applyNumberFormat="1" applyFont="1" applyBorder="1"/>
    <xf numFmtId="9" fontId="35" fillId="0" borderId="33" xfId="0" applyNumberFormat="1" applyFont="1" applyBorder="1"/>
    <xf numFmtId="0" fontId="0" fillId="0" borderId="62" xfId="0" applyFont="1" applyBorder="1" applyAlignment="1">
      <alignment wrapText="1"/>
    </xf>
    <xf numFmtId="0" fontId="0" fillId="0" borderId="63" xfId="0" applyFont="1" applyBorder="1" applyAlignment="1">
      <alignment wrapText="1"/>
    </xf>
    <xf numFmtId="0" fontId="0" fillId="0" borderId="64" xfId="0" applyFont="1" applyBorder="1" applyAlignment="1">
      <alignment horizontal="center" wrapText="1"/>
    </xf>
    <xf numFmtId="0" fontId="0" fillId="0" borderId="65" xfId="0" applyFont="1" applyBorder="1" applyAlignment="1">
      <alignment horizontal="center" wrapText="1"/>
    </xf>
    <xf numFmtId="0" fontId="0" fillId="0" borderId="66" xfId="0" applyFont="1" applyBorder="1" applyAlignment="1">
      <alignment horizontal="center" wrapText="1"/>
    </xf>
    <xf numFmtId="0" fontId="0" fillId="0" borderId="67" xfId="0" applyFont="1" applyBorder="1" applyAlignment="1">
      <alignment horizontal="center" wrapText="1"/>
    </xf>
    <xf numFmtId="1" fontId="0" fillId="0" borderId="30" xfId="0" applyNumberFormat="1" applyFont="1" applyBorder="1"/>
    <xf numFmtId="1" fontId="0" fillId="0" borderId="31" xfId="0" applyNumberFormat="1" applyFont="1" applyBorder="1"/>
    <xf numFmtId="1" fontId="0" fillId="0" borderId="32" xfId="0" applyNumberFormat="1" applyFont="1" applyBorder="1"/>
    <xf numFmtId="1" fontId="0" fillId="0" borderId="68" xfId="0" applyNumberFormat="1" applyFont="1" applyBorder="1"/>
    <xf numFmtId="1" fontId="0" fillId="0" borderId="69" xfId="0" applyNumberFormat="1" applyFont="1" applyBorder="1"/>
    <xf numFmtId="1" fontId="0" fillId="0" borderId="70" xfId="0" applyNumberFormat="1" applyFont="1" applyBorder="1"/>
    <xf numFmtId="1" fontId="0" fillId="0" borderId="0" xfId="0" applyNumberFormat="1" applyFont="1" applyBorder="1"/>
    <xf numFmtId="0" fontId="0" fillId="0" borderId="51" xfId="0" applyFont="1" applyBorder="1"/>
    <xf numFmtId="0" fontId="0" fillId="0" borderId="49" xfId="0" applyFont="1" applyBorder="1"/>
    <xf numFmtId="0" fontId="0" fillId="0" borderId="71" xfId="0" applyFont="1" applyBorder="1"/>
    <xf numFmtId="1" fontId="12" fillId="0" borderId="35" xfId="0" applyNumberFormat="1" applyFont="1" applyBorder="1"/>
    <xf numFmtId="2" fontId="0" fillId="0" borderId="0" xfId="0" applyNumberFormat="1" applyFont="1"/>
    <xf numFmtId="0" fontId="5" fillId="0" borderId="59" xfId="0" applyFont="1" applyBorder="1" applyAlignment="1">
      <alignment wrapText="1"/>
    </xf>
    <xf numFmtId="10" fontId="35" fillId="0" borderId="2" xfId="0" applyNumberFormat="1" applyFont="1" applyBorder="1" applyAlignment="1">
      <alignment horizontal="center" vertical="center"/>
    </xf>
    <xf numFmtId="9" fontId="35" fillId="0" borderId="7" xfId="0" applyNumberFormat="1" applyFont="1" applyBorder="1" applyAlignment="1">
      <alignment horizontal="center" vertical="center"/>
    </xf>
    <xf numFmtId="9" fontId="35" fillId="0" borderId="33" xfId="0" applyNumberFormat="1" applyFont="1" applyBorder="1" applyAlignment="1">
      <alignment horizontal="center" vertical="center"/>
    </xf>
    <xf numFmtId="0" fontId="0" fillId="0" borderId="62" xfId="0" applyFont="1" applyBorder="1" applyAlignment="1">
      <alignment horizontal="center" vertical="center" wrapText="1"/>
    </xf>
    <xf numFmtId="0" fontId="0" fillId="0" borderId="65" xfId="0" applyFont="1" applyBorder="1" applyAlignment="1">
      <alignment horizontal="center" vertical="center" wrapText="1"/>
    </xf>
    <xf numFmtId="0" fontId="0" fillId="0" borderId="66" xfId="0" applyFont="1" applyBorder="1" applyAlignment="1">
      <alignment horizontal="center" vertical="center" wrapText="1"/>
    </xf>
    <xf numFmtId="0" fontId="0" fillId="0" borderId="7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1" xfId="0" applyFont="1" applyBorder="1" applyAlignment="1">
      <alignment horizontal="right"/>
    </xf>
    <xf numFmtId="9" fontId="0" fillId="0" borderId="11" xfId="2" applyFont="1" applyBorder="1" applyAlignment="1" applyProtection="1">
      <alignment horizontal="center"/>
    </xf>
    <xf numFmtId="0" fontId="0" fillId="0" borderId="11" xfId="0" applyBorder="1" applyAlignment="1">
      <alignment horizontal="center"/>
    </xf>
    <xf numFmtId="0" fontId="0" fillId="0" borderId="0" xfId="0" applyFont="1" applyAlignment="1">
      <alignment horizontal="center" vertical="center" wrapText="1"/>
    </xf>
    <xf numFmtId="3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37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17" fillId="8" borderId="33" xfId="0" applyFont="1" applyFill="1" applyBorder="1" applyAlignment="1">
      <alignment horizontal="center" vertical="center" wrapText="1"/>
    </xf>
    <xf numFmtId="0" fontId="0" fillId="0" borderId="38" xfId="0" applyFont="1" applyBorder="1"/>
    <xf numFmtId="0" fontId="0" fillId="0" borderId="39" xfId="0" applyFont="1" applyBorder="1"/>
    <xf numFmtId="0" fontId="0" fillId="0" borderId="40" xfId="0" applyFont="1" applyBorder="1"/>
    <xf numFmtId="0" fontId="28" fillId="0" borderId="40" xfId="0" applyFont="1" applyBorder="1"/>
    <xf numFmtId="0" fontId="39" fillId="11" borderId="11" xfId="0" applyFont="1" applyFill="1" applyBorder="1" applyAlignment="1">
      <alignment horizontal="center" vertical="center"/>
    </xf>
    <xf numFmtId="0" fontId="39" fillId="11" borderId="11" xfId="0" applyFont="1" applyFill="1" applyBorder="1" applyAlignment="1">
      <alignment horizontal="center" vertical="center" wrapText="1"/>
    </xf>
    <xf numFmtId="0" fontId="32" fillId="7" borderId="11" xfId="0" applyFont="1" applyFill="1" applyBorder="1"/>
    <xf numFmtId="0" fontId="40" fillId="7" borderId="11" xfId="0" applyFont="1" applyFill="1" applyBorder="1" applyAlignment="1">
      <alignment wrapText="1"/>
    </xf>
    <xf numFmtId="0" fontId="41" fillId="11" borderId="11" xfId="0" applyFont="1" applyFill="1" applyBorder="1" applyAlignment="1">
      <alignment horizontal="center" vertical="center" wrapText="1"/>
    </xf>
    <xf numFmtId="0" fontId="39" fillId="11" borderId="11" xfId="0" applyFont="1" applyFill="1" applyBorder="1" applyAlignment="1">
      <alignment horizontal="center" wrapText="1"/>
    </xf>
    <xf numFmtId="0" fontId="32" fillId="7" borderId="11" xfId="0" applyFont="1" applyFill="1" applyBorder="1" applyAlignment="1">
      <alignment horizontal="center"/>
    </xf>
    <xf numFmtId="0" fontId="40" fillId="7" borderId="11" xfId="0" applyFont="1" applyFill="1" applyBorder="1"/>
    <xf numFmtId="0" fontId="40" fillId="7" borderId="11" xfId="0" applyFont="1" applyFill="1" applyBorder="1" applyAlignment="1">
      <alignment horizontal="center"/>
    </xf>
    <xf numFmtId="0" fontId="0" fillId="7" borderId="11" xfId="0" applyFont="1" applyFill="1" applyBorder="1" applyAlignment="1">
      <alignment horizontal="center"/>
    </xf>
    <xf numFmtId="0" fontId="0" fillId="7" borderId="11" xfId="0" applyFill="1" applyBorder="1"/>
    <xf numFmtId="0" fontId="0" fillId="7" borderId="11" xfId="0" applyFill="1" applyBorder="1" applyAlignment="1">
      <alignment horizontal="center"/>
    </xf>
    <xf numFmtId="0" fontId="0" fillId="0" borderId="11" xfId="0" applyFont="1" applyBorder="1"/>
    <xf numFmtId="0" fontId="22" fillId="0" borderId="10" xfId="0" applyFont="1" applyBorder="1" applyAlignment="1">
      <alignment horizontal="center" vertical="center"/>
    </xf>
    <xf numFmtId="10" fontId="22" fillId="0" borderId="11" xfId="0" applyNumberFormat="1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1" fontId="0" fillId="0" borderId="10" xfId="0" applyNumberFormat="1" applyFont="1" applyBorder="1"/>
    <xf numFmtId="1" fontId="0" fillId="0" borderId="11" xfId="0" applyNumberFormat="1" applyFont="1" applyBorder="1"/>
    <xf numFmtId="1" fontId="0" fillId="0" borderId="34" xfId="0" applyNumberFormat="1" applyFont="1" applyBorder="1"/>
    <xf numFmtId="0" fontId="22" fillId="0" borderId="10" xfId="0" applyFont="1" applyBorder="1" applyAlignment="1">
      <alignment horizontal="center" vertical="center" wrapText="1"/>
    </xf>
    <xf numFmtId="0" fontId="21" fillId="0" borderId="38" xfId="0" applyFont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0" fontId="21" fillId="0" borderId="40" xfId="0" applyFont="1" applyBorder="1" applyAlignment="1">
      <alignment horizontal="center" vertical="center"/>
    </xf>
    <xf numFmtId="1" fontId="5" fillId="0" borderId="38" xfId="0" applyNumberFormat="1" applyFont="1" applyBorder="1"/>
    <xf numFmtId="1" fontId="5" fillId="0" borderId="39" xfId="0" applyNumberFormat="1" applyFont="1" applyBorder="1"/>
    <xf numFmtId="1" fontId="5" fillId="0" borderId="40" xfId="0" applyNumberFormat="1" applyFont="1" applyBorder="1"/>
    <xf numFmtId="1" fontId="0" fillId="0" borderId="37" xfId="0" applyNumberFormat="1" applyFont="1" applyBorder="1"/>
    <xf numFmtId="1" fontId="0" fillId="0" borderId="73" xfId="0" applyNumberFormat="1" applyFont="1" applyBorder="1"/>
    <xf numFmtId="1" fontId="0" fillId="0" borderId="0" xfId="0" applyNumberFormat="1"/>
    <xf numFmtId="0" fontId="21" fillId="0" borderId="0" xfId="0" applyFont="1" applyBorder="1" applyAlignment="1">
      <alignment horizontal="center" vertical="center"/>
    </xf>
    <xf numFmtId="3" fontId="17" fillId="8" borderId="56" xfId="0" applyNumberFormat="1" applyFont="1" applyFill="1" applyBorder="1" applyAlignment="1">
      <alignment horizontal="center" vertical="center" wrapText="1"/>
    </xf>
    <xf numFmtId="3" fontId="17" fillId="0" borderId="45" xfId="0" applyNumberFormat="1" applyFont="1" applyBorder="1" applyAlignment="1">
      <alignment horizontal="center" vertical="center" wrapText="1"/>
    </xf>
    <xf numFmtId="167" fontId="12" fillId="0" borderId="34" xfId="0" applyNumberFormat="1" applyFont="1" applyBorder="1"/>
    <xf numFmtId="0" fontId="12" fillId="0" borderId="38" xfId="0" applyFont="1" applyBorder="1"/>
    <xf numFmtId="167" fontId="12" fillId="0" borderId="40" xfId="0" applyNumberFormat="1" applyFont="1" applyBorder="1"/>
    <xf numFmtId="9" fontId="0" fillId="0" borderId="11" xfId="2" applyFont="1" applyBorder="1" applyAlignment="1" applyProtection="1"/>
    <xf numFmtId="9" fontId="0" fillId="0" borderId="34" xfId="2" applyFont="1" applyBorder="1" applyAlignment="1" applyProtection="1"/>
    <xf numFmtId="0" fontId="22" fillId="0" borderId="38" xfId="0" applyFont="1" applyBorder="1" applyAlignment="1">
      <alignment horizontal="center" vertical="center"/>
    </xf>
    <xf numFmtId="9" fontId="0" fillId="0" borderId="39" xfId="2" applyFont="1" applyBorder="1" applyAlignment="1" applyProtection="1"/>
    <xf numFmtId="9" fontId="0" fillId="0" borderId="40" xfId="2" applyFont="1" applyBorder="1" applyAlignment="1" applyProtection="1"/>
    <xf numFmtId="0" fontId="43" fillId="0" borderId="0" xfId="0" applyFont="1"/>
    <xf numFmtId="0" fontId="44" fillId="0" borderId="0" xfId="3" applyFont="1" applyBorder="1" applyAlignment="1" applyProtection="1"/>
    <xf numFmtId="0" fontId="2" fillId="0" borderId="0" xfId="0" applyFont="1" applyBorder="1" applyAlignment="1" applyProtection="1">
      <alignment vertical="center"/>
    </xf>
    <xf numFmtId="171" fontId="2" fillId="0" borderId="0" xfId="0" applyNumberFormat="1" applyFont="1" applyBorder="1" applyAlignment="1" applyProtection="1">
      <alignment vertical="center"/>
    </xf>
    <xf numFmtId="0" fontId="17" fillId="0" borderId="0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vertical="center"/>
    </xf>
    <xf numFmtId="171" fontId="25" fillId="0" borderId="0" xfId="0" applyNumberFormat="1" applyFont="1" applyBorder="1" applyAlignment="1" applyProtection="1">
      <alignment vertical="center"/>
    </xf>
    <xf numFmtId="0" fontId="17" fillId="12" borderId="0" xfId="0" applyFont="1" applyFill="1" applyBorder="1" applyAlignment="1" applyProtection="1">
      <alignment horizontal="center" vertical="center"/>
    </xf>
    <xf numFmtId="0" fontId="17" fillId="13" borderId="11" xfId="0" applyFont="1" applyFill="1" applyBorder="1" applyAlignment="1" applyProtection="1">
      <alignment horizontal="center" vertical="center"/>
    </xf>
    <xf numFmtId="0" fontId="17" fillId="13" borderId="11" xfId="0" applyFont="1" applyFill="1" applyBorder="1" applyAlignment="1" applyProtection="1">
      <alignment horizontal="center" vertical="center" wrapText="1"/>
    </xf>
    <xf numFmtId="171" fontId="17" fillId="13" borderId="11" xfId="0" applyNumberFormat="1" applyFont="1" applyFill="1" applyBorder="1" applyAlignment="1" applyProtection="1">
      <alignment horizontal="center" vertical="center" wrapText="1"/>
    </xf>
    <xf numFmtId="0" fontId="22" fillId="0" borderId="11" xfId="0" applyFont="1" applyBorder="1" applyAlignment="1">
      <alignment vertical="center"/>
    </xf>
    <xf numFmtId="171" fontId="25" fillId="0" borderId="11" xfId="0" applyNumberFormat="1" applyFont="1" applyBorder="1" applyAlignment="1" applyProtection="1">
      <alignment vertical="center"/>
    </xf>
    <xf numFmtId="171" fontId="22" fillId="0" borderId="11" xfId="0" applyNumberFormat="1" applyFont="1" applyBorder="1" applyAlignment="1">
      <alignment horizontal="center" vertical="center"/>
    </xf>
    <xf numFmtId="0" fontId="17" fillId="14" borderId="11" xfId="0" applyFont="1" applyFill="1" applyBorder="1" applyAlignment="1" applyProtection="1">
      <alignment vertical="center"/>
    </xf>
    <xf numFmtId="171" fontId="17" fillId="12" borderId="11" xfId="0" applyNumberFormat="1" applyFont="1" applyFill="1" applyBorder="1" applyAlignment="1" applyProtection="1">
      <alignment vertical="center"/>
    </xf>
    <xf numFmtId="0" fontId="22" fillId="15" borderId="7" xfId="0" applyFont="1" applyFill="1" applyBorder="1"/>
    <xf numFmtId="0" fontId="22" fillId="15" borderId="11" xfId="0" applyFont="1" applyFill="1" applyBorder="1"/>
    <xf numFmtId="0" fontId="22" fillId="15" borderId="39" xfId="0" applyFont="1" applyFill="1" applyBorder="1"/>
    <xf numFmtId="0" fontId="22" fillId="15" borderId="36" xfId="0" applyFont="1" applyFill="1" applyBorder="1"/>
    <xf numFmtId="0" fontId="22" fillId="15" borderId="52" xfId="0" applyFont="1" applyFill="1" applyBorder="1"/>
    <xf numFmtId="0" fontId="22" fillId="15" borderId="7" xfId="0" applyFont="1" applyFill="1" applyBorder="1" applyAlignment="1">
      <alignment horizontal="right" vertical="center"/>
    </xf>
    <xf numFmtId="0" fontId="22" fillId="15" borderId="21" xfId="0" applyFont="1" applyFill="1" applyBorder="1" applyAlignment="1">
      <alignment horizontal="right" vertical="center"/>
    </xf>
    <xf numFmtId="0" fontId="22" fillId="15" borderId="7" xfId="0" applyFont="1" applyFill="1" applyBorder="1" applyAlignment="1">
      <alignment horizontal="right"/>
    </xf>
    <xf numFmtId="10" fontId="22" fillId="16" borderId="11" xfId="0" applyNumberFormat="1" applyFont="1" applyFill="1" applyBorder="1"/>
    <xf numFmtId="0" fontId="22" fillId="15" borderId="21" xfId="0" applyFont="1" applyFill="1" applyBorder="1" applyAlignment="1">
      <alignment horizontal="center" vertical="center" wrapText="1"/>
    </xf>
    <xf numFmtId="0" fontId="0" fillId="17" borderId="11" xfId="0" applyFont="1" applyFill="1" applyBorder="1" applyAlignment="1">
      <alignment horizontal="center" wrapText="1"/>
    </xf>
    <xf numFmtId="0" fontId="0" fillId="17" borderId="35" xfId="0" applyFont="1" applyFill="1" applyBorder="1" applyAlignment="1">
      <alignment horizontal="center" vertical="center"/>
    </xf>
    <xf numFmtId="0" fontId="15" fillId="0" borderId="11" xfId="0" applyFont="1" applyBorder="1"/>
    <xf numFmtId="9" fontId="15" fillId="0" borderId="11" xfId="0" applyNumberFormat="1" applyFont="1" applyBorder="1"/>
    <xf numFmtId="0" fontId="47" fillId="0" borderId="0" xfId="0" applyFont="1" applyAlignment="1">
      <alignment vertical="center"/>
    </xf>
    <xf numFmtId="0" fontId="48" fillId="0" borderId="0" xfId="0" applyFont="1" applyAlignment="1">
      <alignment horizontal="left" vertical="center" indent="7"/>
    </xf>
    <xf numFmtId="0" fontId="47" fillId="0" borderId="11" xfId="0" applyFont="1" applyBorder="1" applyAlignment="1">
      <alignment vertical="center"/>
    </xf>
    <xf numFmtId="169" fontId="0" fillId="0" borderId="11" xfId="0" applyNumberFormat="1" applyFont="1" applyBorder="1"/>
    <xf numFmtId="2" fontId="21" fillId="8" borderId="11" xfId="0" applyNumberFormat="1" applyFont="1" applyFill="1" applyBorder="1" applyAlignment="1">
      <alignment wrapText="1"/>
    </xf>
    <xf numFmtId="0" fontId="17" fillId="0" borderId="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  <xf numFmtId="0" fontId="22" fillId="0" borderId="11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19" fillId="9" borderId="20" xfId="0" applyFont="1" applyFill="1" applyBorder="1" applyAlignment="1">
      <alignment horizontal="left" wrapText="1"/>
    </xf>
    <xf numFmtId="0" fontId="19" fillId="9" borderId="20" xfId="0" applyFont="1" applyFill="1" applyBorder="1" applyAlignment="1">
      <alignment horizontal="left" vertical="center"/>
    </xf>
    <xf numFmtId="0" fontId="19" fillId="9" borderId="20" xfId="0" applyFont="1" applyFill="1" applyBorder="1" applyAlignment="1">
      <alignment horizontal="center" wrapText="1"/>
    </xf>
    <xf numFmtId="0" fontId="19" fillId="9" borderId="20" xfId="0" applyFont="1" applyFill="1" applyBorder="1" applyAlignment="1">
      <alignment horizontal="center" vertical="center" wrapText="1"/>
    </xf>
    <xf numFmtId="0" fontId="22" fillId="9" borderId="20" xfId="0" applyFont="1" applyFill="1" applyBorder="1" applyAlignment="1">
      <alignment horizontal="center" vertical="center" wrapText="1"/>
    </xf>
    <xf numFmtId="0" fontId="19" fillId="9" borderId="48" xfId="0" applyFont="1" applyFill="1" applyBorder="1" applyAlignment="1">
      <alignment horizontal="center" vertical="center" wrapText="1"/>
    </xf>
    <xf numFmtId="0" fontId="19" fillId="9" borderId="50" xfId="0" applyFont="1" applyFill="1" applyBorder="1" applyAlignment="1">
      <alignment horizontal="center" vertical="center" wrapText="1"/>
    </xf>
    <xf numFmtId="0" fontId="19" fillId="9" borderId="49" xfId="0" applyFont="1" applyFill="1" applyBorder="1" applyAlignment="1">
      <alignment horizontal="left" vertical="center" wrapText="1" indent="1"/>
    </xf>
    <xf numFmtId="0" fontId="19" fillId="9" borderId="36" xfId="0" applyFont="1" applyFill="1" applyBorder="1" applyAlignment="1">
      <alignment horizontal="left"/>
    </xf>
    <xf numFmtId="0" fontId="19" fillId="9" borderId="52" xfId="0" applyFont="1" applyFill="1" applyBorder="1" applyAlignment="1">
      <alignment horizontal="left" wrapText="1"/>
    </xf>
    <xf numFmtId="0" fontId="19" fillId="9" borderId="21" xfId="0" applyFont="1" applyFill="1" applyBorder="1" applyAlignment="1">
      <alignment horizontal="center" vertical="center" wrapText="1"/>
    </xf>
    <xf numFmtId="0" fontId="19" fillId="9" borderId="48" xfId="0" applyFont="1" applyFill="1" applyBorder="1" applyAlignment="1">
      <alignment horizontal="left" vertical="center"/>
    </xf>
    <xf numFmtId="0" fontId="28" fillId="7" borderId="1" xfId="0" applyFont="1" applyFill="1" applyBorder="1" applyAlignment="1">
      <alignment horizontal="center"/>
    </xf>
    <xf numFmtId="0" fontId="19" fillId="9" borderId="20" xfId="0" applyFont="1" applyFill="1" applyBorder="1" applyAlignment="1">
      <alignment horizontal="center" vertical="center"/>
    </xf>
    <xf numFmtId="0" fontId="19" fillId="9" borderId="3" xfId="0" applyFont="1" applyFill="1" applyBorder="1" applyAlignment="1">
      <alignment horizontal="center" vertical="center" wrapText="1"/>
    </xf>
    <xf numFmtId="0" fontId="34" fillId="11" borderId="12" xfId="17" applyFont="1" applyFill="1" applyBorder="1" applyAlignment="1" applyProtection="1">
      <alignment horizontal="center" vertical="center" wrapText="1"/>
    </xf>
    <xf numFmtId="0" fontId="34" fillId="11" borderId="11" xfId="17" applyFont="1" applyFill="1" applyBorder="1" applyAlignment="1" applyProtection="1">
      <alignment horizontal="center" vertical="center" wrapText="1"/>
    </xf>
    <xf numFmtId="0" fontId="17" fillId="8" borderId="23" xfId="0" applyFont="1" applyFill="1" applyBorder="1" applyAlignment="1">
      <alignment horizontal="center" vertical="center" wrapText="1"/>
    </xf>
  </cellXfs>
  <cellStyles count="18">
    <cellStyle name="20% — akcent 3 2" xfId="4"/>
    <cellStyle name="Dziesiętny" xfId="1" builtinId="3"/>
    <cellStyle name="Dziesiętny 2" xfId="5"/>
    <cellStyle name="Excel Built-in 20% - Accent3" xfId="17"/>
    <cellStyle name="Hiperłącze" xfId="3" builtinId="8"/>
    <cellStyle name="Hiperłącze 2" xfId="6"/>
    <cellStyle name="Normalny" xfId="0" builtinId="0"/>
    <cellStyle name="Normalny 2" xfId="7"/>
    <cellStyle name="Normalny 2 2" xfId="8"/>
    <cellStyle name="Normalny 2 2 2" xfId="9"/>
    <cellStyle name="Normalny 3" xfId="10"/>
    <cellStyle name="Normalny 3 2" xfId="11"/>
    <cellStyle name="Normalny 4" xfId="12"/>
    <cellStyle name="Procentowy" xfId="2" builtinId="5"/>
    <cellStyle name="Procentowy 2" xfId="13"/>
    <cellStyle name="Procentowy 2 2" xfId="14"/>
    <cellStyle name="Procentowy 3" xfId="15"/>
    <cellStyle name="Walutowy 2" xfId="1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80B761"/>
      <rgbColor rgb="FF0000FF"/>
      <rgbColor rgb="FFFFFF00"/>
      <rgbColor rgb="FFFF00FF"/>
      <rgbColor rgb="FF00FFFF"/>
      <rgbColor rgb="FF800000"/>
      <rgbColor rgb="FF6082CA"/>
      <rgbColor rgb="FF000080"/>
      <rgbColor rgb="FF997200"/>
      <rgbColor rgb="FFA4834B"/>
      <rgbColor rgb="FF0070C0"/>
      <rgbColor rgb="FFBFBFBF"/>
      <rgbColor rgb="FF767676"/>
      <rgbColor rgb="FF71A6DA"/>
      <rgbColor rgb="FFAA624B"/>
      <rgbColor rgb="FFFFF2CC"/>
      <rgbColor rgb="FFDAE3F3"/>
      <rgbColor rgb="FF660066"/>
      <rgbColor rgb="FFF08C56"/>
      <rgbColor rgb="FF0563C1"/>
      <rgbColor rgb="FFD9D9D9"/>
      <rgbColor rgb="FF000080"/>
      <rgbColor rgb="FFFF00FF"/>
      <rgbColor rgb="FFFFBF00"/>
      <rgbColor rgb="FF00FFFF"/>
      <rgbColor rgb="FF800080"/>
      <rgbColor rgb="FF800000"/>
      <rgbColor rgb="FF205D96"/>
      <rgbColor rgb="FF0000FF"/>
      <rgbColor rgb="FF5B9BD5"/>
      <rgbColor rgb="FFF2F2F2"/>
      <rgbColor rgb="FFEDEDED"/>
      <rgbColor rgb="FFFFC54B"/>
      <rgbColor rgb="FFC5E0B4"/>
      <rgbColor rgb="FFED7D31"/>
      <rgbColor rgb="FFAEAEAE"/>
      <rgbColor rgb="FFF8CBAD"/>
      <rgbColor rgb="FF3D6FC9"/>
      <rgbColor rgb="FF549ADA"/>
      <rgbColor rgb="FF6FB142"/>
      <rgbColor rgb="FFFFC000"/>
      <rgbColor rgb="FFFF9933"/>
      <rgbColor rgb="FFF57A27"/>
      <rgbColor rgb="FF506088"/>
      <rgbColor rgb="FFA4A4A4"/>
      <rgbColor rgb="FF003366"/>
      <rgbColor rgb="FF50729E"/>
      <rgbColor rgb="FF003300"/>
      <rgbColor rgb="FF636363"/>
      <rgbColor rgb="FFA44707"/>
      <rgbColor rgb="FF595959"/>
      <rgbColor rgb="FF21427C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Udział sektorów w zużyciu energii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RAPORT!$B$4</c:f>
              <c:strCache>
                <c:ptCount val="1"/>
                <c:pt idx="0">
                  <c:v>Zużycie energii [MWh]</c:v>
                </c:pt>
              </c:strCache>
            </c:strRef>
          </c:tx>
          <c:dPt>
            <c:idx val="0"/>
            <c:bubble3D val="0"/>
            <c:explosion val="25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A6FB-46CF-A26F-A9C514D53CB8}"/>
              </c:ext>
            </c:extLst>
          </c:dPt>
          <c:dPt>
            <c:idx val="1"/>
            <c:bubble3D val="0"/>
            <c:explosion val="17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A6FB-46CF-A26F-A9C514D53CB8}"/>
              </c:ext>
            </c:extLst>
          </c:dPt>
          <c:dPt>
            <c:idx val="2"/>
            <c:bubble3D val="0"/>
            <c:explosion val="8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A6FB-46CF-A26F-A9C514D53CB8}"/>
              </c:ext>
            </c:extLst>
          </c:dPt>
          <c:dPt>
            <c:idx val="3"/>
            <c:bubble3D val="0"/>
            <c:explosion val="15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A6FB-46CF-A26F-A9C514D53CB8}"/>
              </c:ext>
            </c:extLst>
          </c:dPt>
          <c:dPt>
            <c:idx val="4"/>
            <c:bubble3D val="0"/>
            <c:explosion val="4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A6FB-46CF-A26F-A9C514D53CB8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A6FB-46CF-A26F-A9C514D53C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  <a:alpha val="90000"/>
                </a:schemeClr>
              </a:solidFill>
              <a:ln w="19050">
                <a:solidFill>
                  <a:schemeClr val="accent1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A6FB-46CF-A26F-A9C514D53CB8}"/>
              </c:ext>
            </c:extLst>
          </c:dPt>
          <c:dPt>
            <c:idx val="7"/>
            <c:bubble3D val="0"/>
            <c:explosion val="1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A6FB-46CF-A26F-A9C514D53CB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  <a:alpha val="90000"/>
                </a:schemeClr>
              </a:solidFill>
              <a:ln w="19050">
                <a:solidFill>
                  <a:schemeClr val="accent3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A6FB-46CF-A26F-A9C514D53CB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  <a:alpha val="90000"/>
                </a:schemeClr>
              </a:solidFill>
              <a:ln w="19050">
                <a:solidFill>
                  <a:schemeClr val="accent4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A6FB-46CF-A26F-A9C514D53CB8}"/>
              </c:ext>
            </c:extLst>
          </c:dPt>
          <c:dLbls>
            <c:dLbl>
              <c:idx val="0"/>
              <c:layout>
                <c:manualLayout>
                  <c:x val="0.17621915557092355"/>
                  <c:y val="9.0611564199195971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75DC64EA-3AED-49B6-A068-9A25E7F0C2C5}" type="CATEGORYNAME">
                      <a:rPr lang="en-US"/>
                      <a:pPr>
                        <a:defRPr/>
                      </a:pPr>
                      <a:t>[NAZWA KATEGORII]</a:t>
                    </a:fld>
                    <a:fld id="{0D0211C0-9CDC-47FD-B063-9D85B707834E}" type="VALUE">
                      <a:rPr lang="en-US" baseline="0"/>
                      <a:pPr>
                        <a:defRPr/>
                      </a:pPr>
                      <a:t>[WARTOŚĆ]</a:t>
                    </a:fld>
                    <a:fld id="{5F6967BD-4EA4-4738-BCB6-A3C1E1C4E158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pl-PL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1249981675103836"/>
                      <c:h val="0.11367279817844118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A6FB-46CF-A26F-A9C514D53CB8}"/>
                </c:ext>
              </c:extLst>
            </c:dLbl>
            <c:dLbl>
              <c:idx val="1"/>
              <c:layout>
                <c:manualLayout>
                  <c:x val="-2.6138064942543358E-2"/>
                  <c:y val="0.144552841713112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8DAF7E37-3C69-442B-9517-59ACBD0544E1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C1ABDE88-9425-4E8F-B971-ED3167A01EC7}" type="VALUE">
                      <a:rPr lang="en-US" baseline="0"/>
                      <a:pPr>
                        <a:defRPr/>
                      </a:pPr>
                      <a:t>[WARTOŚĆ]</a:t>
                    </a:fld>
                    <a:fld id="{D6AB3D21-54DE-4904-8156-AFBD383FD5B7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71200516029076"/>
                      <c:h val="0.117196617692733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A6FB-46CF-A26F-A9C514D53CB8}"/>
                </c:ext>
              </c:extLst>
            </c:dLbl>
            <c:dLbl>
              <c:idx val="2"/>
              <c:layout>
                <c:manualLayout>
                  <c:x val="-0.11982733146252073"/>
                  <c:y val="-0.17828289390607477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50653A72-D98D-4270-9F27-AD54C3D0C373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0A9687AD-8512-4E70-B79D-E6A44728E60F}" type="VALUE">
                      <a:rPr lang="en-US" baseline="0"/>
                      <a:pPr>
                        <a:defRPr/>
                      </a:pPr>
                      <a:t>[WARTOŚĆ]</a:t>
                    </a:fld>
                    <a:fld id="{4FB393E9-92AB-437D-B32B-02DB10853889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1926876334341775"/>
                      <c:h val="9.1317154040606613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A6FB-46CF-A26F-A9C514D53CB8}"/>
                </c:ext>
              </c:extLst>
            </c:dLbl>
            <c:dLbl>
              <c:idx val="3"/>
              <c:layout>
                <c:manualLayout>
                  <c:x val="0.15737487738812034"/>
                  <c:y val="-1.9053050272608826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ED6B4ABD-A213-49F8-9496-047EC45DE985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1F2C6779-559B-43AE-9A34-36EF9D0187A3}" type="VALUE">
                      <a:rPr lang="en-US" baseline="0"/>
                      <a:pPr>
                        <a:defRPr/>
                      </a:pPr>
                      <a:t>[WARTOŚĆ]</a:t>
                    </a:fld>
                    <a:fld id="{4A09DAAD-6E2B-4021-98EF-91536D2A58AB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028630817768744"/>
                      <c:h val="8.2585354716492143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A6FB-46CF-A26F-A9C514D53CB8}"/>
                </c:ext>
              </c:extLst>
            </c:dLbl>
            <c:dLbl>
              <c:idx val="4"/>
              <c:layout>
                <c:manualLayout>
                  <c:x val="-1.4466149357875447E-2"/>
                  <c:y val="5.9578896133867056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442BEB1B-97CA-4A92-895B-35D1377470E5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20DEC8CE-1FC2-409D-A963-53AA65C41877}" type="VALUE">
                      <a:rPr lang="en-US" baseline="0"/>
                      <a:pPr>
                        <a:defRPr/>
                      </a:pPr>
                      <a:t>[WARTOŚĆ]</a:t>
                    </a:fld>
                    <a:fld id="{40861FA8-6901-4EAD-AEB8-4316AD92AA08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A6FB-46CF-A26F-A9C514D53CB8}"/>
                </c:ext>
              </c:extLst>
            </c:dLbl>
            <c:dLbl>
              <c:idx val="5"/>
              <c:layout>
                <c:manualLayout>
                  <c:x val="0.21145402869259225"/>
                  <c:y val="0.1821223869825365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69C2611D-FA12-408B-A069-01337FF75555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C59964A3-68E9-4B46-8281-FCB0B02A8D3C}" type="VALUE">
                      <a:rPr lang="en-US" baseline="0"/>
                      <a:pPr>
                        <a:defRPr/>
                      </a:pPr>
                      <a:t>[WARTOŚĆ]</a:t>
                    </a:fld>
                    <a:fld id="{F8262BB4-8572-465F-AE62-4C731EB21EC5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A6FB-46CF-A26F-A9C514D53CB8}"/>
                </c:ext>
              </c:extLst>
            </c:dLbl>
            <c:dLbl>
              <c:idx val="6"/>
              <c:layout>
                <c:manualLayout>
                  <c:x val="1.2467101989042098E-3"/>
                  <c:y val="-6.3649041398502984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C5F0030C-4D7C-4A89-99BA-6FE571E164A2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FD2CDD46-A2D0-40A1-B4E1-C9F7747BD0C2}" type="VALUE">
                      <a:rPr lang="en-US" baseline="0"/>
                      <a:pPr>
                        <a:defRPr/>
                      </a:pPr>
                      <a:t>[WARTOŚĆ]</a:t>
                    </a:fld>
                    <a:fld id="{7E146CA5-1216-46D2-8B1D-BD9FE99C13BD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451981442088312"/>
                      <c:h val="0.1353651036556645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6FB-46CF-A26F-A9C514D53CB8}"/>
                </c:ext>
              </c:extLst>
            </c:dLbl>
            <c:dLbl>
              <c:idx val="7"/>
              <c:layout>
                <c:manualLayout>
                  <c:x val="9.8727029384342385E-2"/>
                  <c:y val="5.9781140118996642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A6FB-46CF-A26F-A9C514D53CB8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A6FB-46CF-A26F-A9C514D53CB8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A6FB-46CF-A26F-A9C514D53CB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5B9BD5"/>
                </a:solidFill>
                <a:round/>
              </a:ln>
              <a:effectLst>
                <a:outerShdw blurRad="50800" dist="38100" dir="2700000" algn="tl" rotWithShape="0">
                  <a:srgbClr val="5B9BD5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RAPORT!$B$5:$B$14</c:f>
              <c:strCache>
                <c:ptCount val="10"/>
                <c:pt idx="0">
                  <c:v>Budynki, urządzenia i wyposażenie obiektów gminnych</c:v>
                </c:pt>
                <c:pt idx="1">
                  <c:v>Budynki, urządzenia i wyposażenie obiektów pozostałych, niemieszkalnych</c:v>
                </c:pt>
                <c:pt idx="2">
                  <c:v>Budynki mieszkalne</c:v>
                </c:pt>
                <c:pt idx="3">
                  <c:v>Przemysł</c:v>
                </c:pt>
                <c:pt idx="4">
                  <c:v>Oświetlenie publiczne</c:v>
                </c:pt>
                <c:pt idx="5">
                  <c:v>Pojazdy gminne</c:v>
                </c:pt>
                <c:pt idx="6">
                  <c:v>Transport publiczny gminny</c:v>
                </c:pt>
                <c:pt idx="7">
                  <c:v>Transport prywatny i komercyjny</c:v>
                </c:pt>
                <c:pt idx="8">
                  <c:v>Gospodarka odpadami</c:v>
                </c:pt>
                <c:pt idx="9">
                  <c:v>Gospodarka wodno-ściekowa</c:v>
                </c:pt>
              </c:strCache>
            </c:strRef>
          </c:cat>
          <c:val>
            <c:numRef>
              <c:f>RAPORT!$N$5:$N$14</c:f>
              <c:numCache>
                <c:formatCode>_-* #\ ##0.00\ _z_ł_-;\-* #\ ##0.00\ _z_ł_-;_-* \-??\ _z_ł_-;_-@_-</c:formatCode>
                <c:ptCount val="10"/>
                <c:pt idx="0">
                  <c:v>2272.4583694444445</c:v>
                </c:pt>
                <c:pt idx="1">
                  <c:v>34990.393586111109</c:v>
                </c:pt>
                <c:pt idx="2">
                  <c:v>58426.462559666666</c:v>
                </c:pt>
                <c:pt idx="3">
                  <c:v>40261.999896666675</c:v>
                </c:pt>
                <c:pt idx="4">
                  <c:v>571</c:v>
                </c:pt>
                <c:pt idx="5">
                  <c:v>139.83445555555556</c:v>
                </c:pt>
                <c:pt idx="6">
                  <c:v>306.15445</c:v>
                </c:pt>
                <c:pt idx="7">
                  <c:v>27359.28522285946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A6FB-46CF-A26F-A9C514D53CB8}"/>
            </c:ext>
          </c:extLst>
        </c:ser>
        <c:ser>
          <c:idx val="1"/>
          <c:order val="1"/>
          <c:tx>
            <c:strRef>
              <c:f>RAPORT!$B$4</c:f>
              <c:strCache>
                <c:ptCount val="1"/>
                <c:pt idx="0">
                  <c:v>Zużycie energii [MWh]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6-A6FB-46CF-A26F-A9C514D53CB8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8-A6FB-46CF-A26F-A9C514D53CB8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A-A6FB-46CF-A26F-A9C514D53CB8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C-A6FB-46CF-A26F-A9C514D53CB8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E-A6FB-46CF-A26F-A9C514D53CB8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0-A6FB-46CF-A26F-A9C514D53CB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  <a:alpha val="90000"/>
                </a:schemeClr>
              </a:solidFill>
              <a:ln w="19050">
                <a:solidFill>
                  <a:schemeClr val="accent1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2-A6FB-46CF-A26F-A9C514D53CB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4-A6FB-46CF-A26F-A9C514D53CB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  <a:alpha val="90000"/>
                </a:schemeClr>
              </a:solidFill>
              <a:ln w="19050">
                <a:solidFill>
                  <a:schemeClr val="accent3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6-A6FB-46CF-A26F-A9C514D53CB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  <a:alpha val="90000"/>
                </a:schemeClr>
              </a:solidFill>
              <a:ln w="19050">
                <a:solidFill>
                  <a:schemeClr val="accent4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8-A6FB-46CF-A26F-A9C514D53CB8}"/>
              </c:ext>
            </c:extLst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6FB-46CF-A26F-A9C514D53CB8}"/>
                </c:ext>
              </c:extLst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A6FB-46CF-A26F-A9C514D53CB8}"/>
                </c:ext>
              </c:extLst>
            </c:dLbl>
            <c:dLbl>
              <c:idx val="2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A-A6FB-46CF-A26F-A9C514D53CB8}"/>
                </c:ext>
              </c:extLst>
            </c:dLbl>
            <c:dLbl>
              <c:idx val="3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C-A6FB-46CF-A26F-A9C514D53CB8}"/>
                </c:ext>
              </c:extLst>
            </c:dLbl>
            <c:dLbl>
              <c:idx val="4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E-A6FB-46CF-A26F-A9C514D53CB8}"/>
                </c:ext>
              </c:extLst>
            </c:dLbl>
            <c:dLbl>
              <c:idx val="5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0-A6FB-46CF-A26F-A9C514D53CB8}"/>
                </c:ext>
              </c:extLst>
            </c:dLbl>
            <c:dLbl>
              <c:idx val="6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2-A6FB-46CF-A26F-A9C514D53CB8}"/>
                </c:ext>
              </c:extLst>
            </c:dLbl>
            <c:dLbl>
              <c:idx val="7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4-A6FB-46CF-A26F-A9C514D53CB8}"/>
                </c:ext>
              </c:extLst>
            </c:dLbl>
            <c:dLbl>
              <c:idx val="8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6-A6FB-46CF-A26F-A9C514D53CB8}"/>
                </c:ext>
              </c:extLst>
            </c:dLbl>
            <c:dLbl>
              <c:idx val="9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28-A6FB-46CF-A26F-A9C514D53CB8}"/>
                </c:ext>
              </c:extLst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ED7D31"/>
                </a:solidFill>
                <a:round/>
              </a:ln>
              <a:effectLst>
                <a:outerShdw blurRad="50800" dist="38100" dir="2700000" algn="tl" rotWithShape="0">
                  <a:srgbClr val="ED7D31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RAPORT!$B$5:$B$14</c:f>
              <c:strCache>
                <c:ptCount val="10"/>
                <c:pt idx="0">
                  <c:v>Budynki, urządzenia i wyposażenie obiektów gminnych</c:v>
                </c:pt>
                <c:pt idx="1">
                  <c:v>Budynki, urządzenia i wyposażenie obiektów pozostałych, niemieszkalnych</c:v>
                </c:pt>
                <c:pt idx="2">
                  <c:v>Budynki mieszkalne</c:v>
                </c:pt>
                <c:pt idx="3">
                  <c:v>Przemysł</c:v>
                </c:pt>
                <c:pt idx="4">
                  <c:v>Oświetlenie publiczne</c:v>
                </c:pt>
                <c:pt idx="5">
                  <c:v>Pojazdy gminne</c:v>
                </c:pt>
                <c:pt idx="6">
                  <c:v>Transport publiczny gminny</c:v>
                </c:pt>
                <c:pt idx="7">
                  <c:v>Transport prywatny i komercyjny</c:v>
                </c:pt>
                <c:pt idx="8">
                  <c:v>Gospodarka odpadami</c:v>
                </c:pt>
                <c:pt idx="9">
                  <c:v>Gospodarka wodno-ściekowa</c:v>
                </c:pt>
              </c:strCache>
            </c:strRef>
          </c:cat>
          <c:val>
            <c:numRef>
              <c:f>RAPORT!$N$5:$N$14</c:f>
              <c:numCache>
                <c:formatCode>_-* #\ ##0.00\ _z_ł_-;\-* #\ ##0.00\ _z_ł_-;_-* \-??\ _z_ł_-;_-@_-</c:formatCode>
                <c:ptCount val="10"/>
                <c:pt idx="0">
                  <c:v>2272.4583694444445</c:v>
                </c:pt>
                <c:pt idx="1">
                  <c:v>34990.393586111109</c:v>
                </c:pt>
                <c:pt idx="2">
                  <c:v>58426.462559666666</c:v>
                </c:pt>
                <c:pt idx="3">
                  <c:v>40261.999896666675</c:v>
                </c:pt>
                <c:pt idx="4">
                  <c:v>571</c:v>
                </c:pt>
                <c:pt idx="5">
                  <c:v>139.83445555555556</c:v>
                </c:pt>
                <c:pt idx="6">
                  <c:v>306.15445</c:v>
                </c:pt>
                <c:pt idx="7">
                  <c:v>27359.28522285946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9-A6FB-46CF-A26F-A9C514D53CB8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Udział sektorów w emisji CO2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RAPORT!$B$4</c:f>
              <c:strCache>
                <c:ptCount val="1"/>
                <c:pt idx="0">
                  <c:v>Zużycie energii [MWh]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DD1E-4285-B1EA-47D46C2296E1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DD1E-4285-B1EA-47D46C2296E1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DD1E-4285-B1EA-47D46C2296E1}"/>
              </c:ext>
            </c:extLst>
          </c:dPt>
          <c:dPt>
            <c:idx val="3"/>
            <c:bubble3D val="0"/>
            <c:explosion val="7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DD1E-4285-B1EA-47D46C2296E1}"/>
              </c:ext>
            </c:extLst>
          </c:dPt>
          <c:dPt>
            <c:idx val="4"/>
            <c:bubble3D val="0"/>
            <c:explosion val="14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DD1E-4285-B1EA-47D46C2296E1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DD1E-4285-B1EA-47D46C2296E1}"/>
              </c:ext>
            </c:extLst>
          </c:dPt>
          <c:dPt>
            <c:idx val="6"/>
            <c:bubble3D val="0"/>
            <c:explosion val="19"/>
            <c:spPr>
              <a:solidFill>
                <a:schemeClr val="accent1">
                  <a:lumMod val="60000"/>
                  <a:alpha val="90000"/>
                </a:schemeClr>
              </a:solidFill>
              <a:ln w="19050">
                <a:solidFill>
                  <a:schemeClr val="accent1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DD1E-4285-B1EA-47D46C2296E1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DD1E-4285-B1EA-47D46C2296E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  <a:alpha val="90000"/>
                </a:schemeClr>
              </a:solidFill>
              <a:ln w="19050">
                <a:solidFill>
                  <a:schemeClr val="accent3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DD1E-4285-B1EA-47D46C2296E1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  <a:alpha val="90000"/>
                </a:schemeClr>
              </a:solidFill>
              <a:ln w="19050">
                <a:solidFill>
                  <a:schemeClr val="accent4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DD1E-4285-B1EA-47D46C2296E1}"/>
              </c:ext>
            </c:extLst>
          </c:dPt>
          <c:dLbls>
            <c:dLbl>
              <c:idx val="0"/>
              <c:layout>
                <c:manualLayout>
                  <c:x val="0.19268465886320865"/>
                  <c:y val="7.8309134327621419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1EE0EA26-D9ED-4848-871D-52BB781F08C9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0404A271-C6B8-4572-80E7-C3DA57D8D1C2}" type="VALUE">
                      <a:rPr lang="en-US" baseline="0"/>
                      <a:pPr>
                        <a:defRPr/>
                      </a:pPr>
                      <a:t>[WARTOŚĆ]</a:t>
                    </a:fld>
                    <a:fld id="{F242A02B-65BA-48C2-AFAD-655420E85C79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4412084459448628"/>
                      <c:h val="0.1143801537300201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DD1E-4285-B1EA-47D46C2296E1}"/>
                </c:ext>
              </c:extLst>
            </c:dLbl>
            <c:dLbl>
              <c:idx val="1"/>
              <c:layout>
                <c:manualLayout>
                  <c:x val="-2.7393999952479039E-2"/>
                  <c:y val="0.15292938668103429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2E04210B-FCB8-4550-A4A2-5741683E6DE2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71DEC500-96D7-4ACB-9C57-F0D871F10559}" type="VALUE">
                      <a:rPr lang="en-US" baseline="0"/>
                      <a:pPr>
                        <a:defRPr/>
                      </a:pPr>
                      <a:t>[WARTOŚĆ]</a:t>
                    </a:fld>
                    <a:fld id="{FE8BCBC3-ADC9-472B-B797-0048379EFEB9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5847117734136802"/>
                      <c:h val="0.11214706156434719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DD1E-4285-B1EA-47D46C2296E1}"/>
                </c:ext>
              </c:extLst>
            </c:dLbl>
            <c:dLbl>
              <c:idx val="2"/>
              <c:layout/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A220F8A5-8F39-4CF8-817D-36ED8298F678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8F843046-A43C-49A2-A6DC-11BCA6A56072}" type="VALUE">
                      <a:rPr lang="en-US" baseline="0"/>
                      <a:pPr>
                        <a:defRPr/>
                      </a:pPr>
                      <a:t>[WARTOŚĆ]</a:t>
                    </a:fld>
                    <a:fld id="{13C46087-EA27-4782-A9BF-E3EBE87DB170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391208445944862"/>
                      <c:h val="0.1269968522698074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DD1E-4285-B1EA-47D46C2296E1}"/>
                </c:ext>
              </c:extLst>
            </c:dLbl>
            <c:dLbl>
              <c:idx val="3"/>
              <c:layout>
                <c:manualLayout>
                  <c:x val="0.13383299189196987"/>
                  <c:y val="-5.73657053253223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64545207-D678-46A5-AFE0-3EE81FCDDD6E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955C93AC-B71D-4AA4-B255-D78C9CE630D2}" type="VALUE">
                      <a:rPr lang="en-US" baseline="0"/>
                      <a:pPr>
                        <a:defRPr/>
                      </a:pPr>
                      <a:t>[WARTOŚĆ]</a:t>
                    </a:fld>
                    <a:fld id="{FC082EEA-182A-4548-ACC6-B836B6622EC0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4939855023676474"/>
                      <c:h val="0.1217715502051754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DD1E-4285-B1EA-47D46C2296E1}"/>
                </c:ext>
              </c:extLst>
            </c:dLbl>
            <c:dLbl>
              <c:idx val="4"/>
              <c:layout>
                <c:manualLayout>
                  <c:x val="1.7914450503826389E-2"/>
                  <c:y val="8.5337850206817681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9AEA8214-8FEE-4F2B-A9A6-B06130403047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5ECF5BB4-553F-49D0-A136-CD99F510DD6E}" type="VALUE">
                      <a:rPr lang="en-US" baseline="0"/>
                      <a:pPr>
                        <a:defRPr/>
                      </a:pPr>
                      <a:t>[WARTOŚĆ]</a:t>
                    </a:fld>
                    <a:fld id="{4883E681-55FC-41BA-B05F-E8860C73DE56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9-DD1E-4285-B1EA-47D46C2296E1}"/>
                </c:ext>
              </c:extLst>
            </c:dLbl>
            <c:dLbl>
              <c:idx val="5"/>
              <c:layout>
                <c:manualLayout>
                  <c:x val="2.0861586403901091E-2"/>
                  <c:y val="-2.7175685147161219E-2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9337C8F7-C551-4F3C-B525-05AC03074396}" type="CATEGORYNAME">
                      <a:rPr lang="en-US"/>
                      <a:pPr>
                        <a:defRPr/>
                      </a:pPr>
                      <a:t>[NAZWA KATEGORII]</a:t>
                    </a:fld>
                    <a:fld id="{F97D0AA2-D49B-481F-9B59-C4A3EC076F96}" type="VALUE">
                      <a:rPr lang="en-US" baseline="0"/>
                      <a:pPr>
                        <a:defRPr/>
                      </a:pPr>
                      <a:t>[WARTOŚĆ]</a:t>
                    </a:fld>
                    <a:r>
                      <a:rPr lang="en-US" baseline="0"/>
                      <a:t>
</a:t>
                    </a:r>
                    <a:fld id="{3769E6A9-F9C2-4284-97FD-C3C457A28C89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DD1E-4285-B1EA-47D46C2296E1}"/>
                </c:ext>
              </c:extLst>
            </c:dLbl>
            <c:dLbl>
              <c:idx val="6"/>
              <c:layout>
                <c:manualLayout>
                  <c:x val="0.14586879995383326"/>
                  <c:y val="0.21540772888005941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AD7A606D-492B-4A9E-B7B7-A4497B716439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A77E0CBC-365C-4529-92C6-2803C52A4D3D}" type="VALUE">
                      <a:rPr lang="en-US" baseline="0"/>
                      <a:pPr>
                        <a:defRPr/>
                      </a:pPr>
                      <a:t>[WARTOŚĆ]</a:t>
                    </a:fld>
                    <a:fld id="{7A3AFFB2-6E42-49BE-B701-C089378FF3AE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8757041226239366"/>
                      <c:h val="8.5724783340255836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DD1E-4285-B1EA-47D46C2296E1}"/>
                </c:ext>
              </c:extLst>
            </c:dLbl>
            <c:dLbl>
              <c:idx val="7"/>
              <c:layout>
                <c:manualLayout>
                  <c:x val="0.13811439407783579"/>
                  <c:y val="6.5154785173225727E-3"/>
                </c:manualLayout>
              </c:layout>
              <c:tx>
                <c:rich>
                  <a:bodyPr rot="0" spcFirstLastPara="1" vertOverflow="clip" horzOverflow="clip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000" b="0" i="0" u="none" strike="noStrike" kern="1200" baseline="0">
                        <a:solidFill>
                          <a:schemeClr val="accent1"/>
                        </a:solidFill>
                        <a:effectLst/>
                        <a:latin typeface="+mn-lt"/>
                        <a:ea typeface="+mn-ea"/>
                        <a:cs typeface="+mn-cs"/>
                      </a:defRPr>
                    </a:pPr>
                    <a:fld id="{5563A276-F6A2-4B35-BCD6-095896EBF909}" type="CATEGORYNAME">
                      <a:rPr lang="en-US"/>
                      <a:pPr>
                        <a:defRPr/>
                      </a:pPr>
                      <a:t>[NAZWA KATEGORII]</a:t>
                    </a:fld>
                    <a:r>
                      <a:rPr lang="en-US" baseline="0"/>
                      <a:t>
</a:t>
                    </a:r>
                    <a:fld id="{7670413C-3061-4A5B-B2C4-C4AA8E75B9EF}" type="VALUE">
                      <a:rPr lang="en-US" baseline="0"/>
                      <a:pPr>
                        <a:defRPr/>
                      </a:pPr>
                      <a:t>[WARTOŚĆ]</a:t>
                    </a:fld>
                    <a:fld id="{C0F629B6-5CCC-47B2-BE5A-5E2CEDFB7FB4}" type="PERCENTAGE">
                      <a:rPr lang="en-US" baseline="0"/>
                      <a:pPr>
                        <a:defRPr/>
                      </a:pPr>
                      <a:t>[PROCENTOWE]</a:t>
                    </a:fld>
                    <a:endParaRPr lang="en-US" baseline="0"/>
                  </a:p>
                </c:rich>
              </c:tx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32131411643631391"/>
                      <c:h val="8.3120756432328149E-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DD1E-4285-B1EA-47D46C2296E1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DD1E-4285-B1EA-47D46C2296E1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DD1E-4285-B1EA-47D46C2296E1}"/>
                </c:ext>
              </c:extLst>
            </c:dLbl>
            <c:dLblPos val="in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RAPORT!$B$20:$B$29</c:f>
              <c:strCache>
                <c:ptCount val="10"/>
                <c:pt idx="0">
                  <c:v>Budynki, urządzenia i wyposażenie obiektów gminnych</c:v>
                </c:pt>
                <c:pt idx="1">
                  <c:v>Budynki, urządzenia i wyposażenie obiektów pozostałych, niemieszkalnych</c:v>
                </c:pt>
                <c:pt idx="2">
                  <c:v>Budynki mieszkalne</c:v>
                </c:pt>
                <c:pt idx="3">
                  <c:v>Przemysł</c:v>
                </c:pt>
                <c:pt idx="4">
                  <c:v>Oświetlenie publiczne</c:v>
                </c:pt>
                <c:pt idx="5">
                  <c:v>Pojazdy gminne</c:v>
                </c:pt>
                <c:pt idx="6">
                  <c:v>Transport publiczny gminny</c:v>
                </c:pt>
                <c:pt idx="7">
                  <c:v>Transport prywatny i komercyjny</c:v>
                </c:pt>
                <c:pt idx="8">
                  <c:v>Gospodarka odpadami</c:v>
                </c:pt>
                <c:pt idx="9">
                  <c:v>Gospodarka wodno-ściekowa</c:v>
                </c:pt>
              </c:strCache>
            </c:strRef>
          </c:cat>
          <c:val>
            <c:numRef>
              <c:f>RAPORT!$N$20:$N$29</c:f>
              <c:numCache>
                <c:formatCode>_-* #\ ##0.00\ _z_ł_-;\-* #\ ##0.00\ _z_ł_-;_-* \-??\ _z_ł_-;_-@_-</c:formatCode>
                <c:ptCount val="10"/>
                <c:pt idx="0">
                  <c:v>692.54252224444451</c:v>
                </c:pt>
                <c:pt idx="1">
                  <c:v>8341.8976332388884</c:v>
                </c:pt>
                <c:pt idx="2">
                  <c:v>16287.548723621336</c:v>
                </c:pt>
                <c:pt idx="3">
                  <c:v>11710.801382040003</c:v>
                </c:pt>
                <c:pt idx="4">
                  <c:v>463.65200000000004</c:v>
                </c:pt>
                <c:pt idx="5">
                  <c:v>37.335799633333338</c:v>
                </c:pt>
                <c:pt idx="6">
                  <c:v>81.74323815000001</c:v>
                </c:pt>
                <c:pt idx="7">
                  <c:v>7123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DD1E-4285-B1EA-47D46C2296E1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Stuktura zużycia energii wg nośników energii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RAPORT!$B$4</c:f>
              <c:strCache>
                <c:ptCount val="1"/>
                <c:pt idx="0">
                  <c:v>Zużycie energii [MWh]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E710-4CD0-A2F1-73EE4A31A4D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E710-4CD0-A2F1-73EE4A31A4D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E710-4CD0-A2F1-73EE4A31A4D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E710-4CD0-A2F1-73EE4A31A4D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E710-4CD0-A2F1-73EE4A31A4D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E710-4CD0-A2F1-73EE4A31A4D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E710-4CD0-A2F1-73EE4A31A4D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E710-4CD0-A2F1-73EE4A31A4D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E710-4CD0-A2F1-73EE4A31A4D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E710-4CD0-A2F1-73EE4A31A4D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E710-4CD0-A2F1-73EE4A31A4D3}"/>
              </c:ext>
            </c:extLst>
          </c:dPt>
          <c:dLbls>
            <c:dLbl>
              <c:idx val="0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E710-4CD0-A2F1-73EE4A31A4D3}"/>
                </c:ext>
              </c:extLst>
            </c:dLbl>
            <c:dLbl>
              <c:idx val="1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E710-4CD0-A2F1-73EE4A31A4D3}"/>
                </c:ext>
              </c:extLst>
            </c:dLbl>
            <c:dLbl>
              <c:idx val="2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E710-4CD0-A2F1-73EE4A31A4D3}"/>
                </c:ext>
              </c:extLst>
            </c:dLbl>
            <c:dLbl>
              <c:idx val="3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E710-4CD0-A2F1-73EE4A31A4D3}"/>
                </c:ext>
              </c:extLst>
            </c:dLbl>
            <c:dLbl>
              <c:idx val="4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E710-4CD0-A2F1-73EE4A31A4D3}"/>
                </c:ext>
              </c:extLst>
            </c:dLbl>
            <c:dLbl>
              <c:idx val="5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E710-4CD0-A2F1-73EE4A31A4D3}"/>
                </c:ext>
              </c:extLst>
            </c:dLbl>
            <c:dLbl>
              <c:idx val="6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E710-4CD0-A2F1-73EE4A31A4D3}"/>
                </c:ext>
              </c:extLst>
            </c:dLbl>
            <c:dLbl>
              <c:idx val="7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E710-4CD0-A2F1-73EE4A31A4D3}"/>
                </c:ext>
              </c:extLst>
            </c:dLbl>
            <c:dLbl>
              <c:idx val="8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E710-4CD0-A2F1-73EE4A31A4D3}"/>
                </c:ext>
              </c:extLst>
            </c:dLbl>
            <c:dLbl>
              <c:idx val="9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E710-4CD0-A2F1-73EE4A31A4D3}"/>
                </c:ext>
              </c:extLst>
            </c:dLbl>
            <c:dLbl>
              <c:idx val="10"/>
              <c:layout/>
              <c:dLblPos val="inEnd"/>
              <c:showLegendKey val="0"/>
              <c:showVal val="0"/>
              <c:showCatName val="0"/>
              <c:showSerName val="0"/>
              <c:showPercent val="1"/>
              <c:showBubbleSiz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E710-4CD0-A2F1-73EE4A31A4D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1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RAPORT!$C$4:$M$4</c:f>
              <c:strCache>
                <c:ptCount val="11"/>
                <c:pt idx="0">
                  <c:v>Energia elektryczna</c:v>
                </c:pt>
                <c:pt idx="1">
                  <c:v>Gaz ziemny wysokometanowy</c:v>
                </c:pt>
                <c:pt idx="2">
                  <c:v>Gaz ziemny zaazotowany</c:v>
                </c:pt>
                <c:pt idx="3">
                  <c:v>Ciepło sieciowe</c:v>
                </c:pt>
                <c:pt idx="4">
                  <c:v>Olej opałowy</c:v>
                </c:pt>
                <c:pt idx="5">
                  <c:v>Olej napędowy </c:v>
                </c:pt>
                <c:pt idx="6">
                  <c:v>LPG </c:v>
                </c:pt>
                <c:pt idx="7">
                  <c:v>Benzyna</c:v>
                </c:pt>
                <c:pt idx="8">
                  <c:v>Węgiel kamienny</c:v>
                </c:pt>
                <c:pt idx="9">
                  <c:v>Węgiel brunanty</c:v>
                </c:pt>
                <c:pt idx="10">
                  <c:v>Drewno</c:v>
                </c:pt>
              </c:strCache>
            </c:strRef>
          </c:cat>
          <c:val>
            <c:numRef>
              <c:f>RAPORT!$C$15:$M$15</c:f>
              <c:numCache>
                <c:formatCode>_-* #\ ##0.00\ _z_ł_-;\-* #\ ##0.00\ _z_ł_-;_-* \-??\ _z_ł_-;_-@_-</c:formatCode>
                <c:ptCount val="11"/>
                <c:pt idx="0">
                  <c:v>15924.057000000001</c:v>
                </c:pt>
                <c:pt idx="1">
                  <c:v>34272.467500000006</c:v>
                </c:pt>
                <c:pt idx="2">
                  <c:v>37942.393963333336</c:v>
                </c:pt>
                <c:pt idx="3">
                  <c:v>0</c:v>
                </c:pt>
                <c:pt idx="4">
                  <c:v>1299.8674127777776</c:v>
                </c:pt>
                <c:pt idx="5">
                  <c:v>19480.820366229709</c:v>
                </c:pt>
                <c:pt idx="6">
                  <c:v>1806.5868361478217</c:v>
                </c:pt>
                <c:pt idx="7">
                  <c:v>6865.863453815261</c:v>
                </c:pt>
                <c:pt idx="8">
                  <c:v>28524.895563555554</c:v>
                </c:pt>
                <c:pt idx="9">
                  <c:v>0</c:v>
                </c:pt>
                <c:pt idx="10">
                  <c:v>18210.636444444444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E710-4CD0-A2F1-73EE4A31A4D3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zero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wrap="square" anchor="ctr" anchorCtr="1"/>
          <a:lstStyle/>
          <a:p>
            <a:pPr>
              <a:defRPr sz="18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Stuktura emisji wg nośników energii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7160570415468421"/>
          <c:y val="0.1231224619066478"/>
          <c:w val="0.70650934715770097"/>
          <c:h val="0.84422498604162211"/>
        </c:manualLayout>
      </c:layout>
      <c:pie3DChart>
        <c:varyColors val="1"/>
        <c:ser>
          <c:idx val="0"/>
          <c:order val="0"/>
          <c:tx>
            <c:strRef>
              <c:f>RAPORT!$B$19</c:f>
              <c:strCache>
                <c:ptCount val="1"/>
                <c:pt idx="0">
                  <c:v>Emisja [Mg CO2]</c:v>
                </c:pt>
              </c:strCache>
            </c:strRef>
          </c:tx>
          <c:explosion val="14"/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B567-4BF8-9208-2365156977BB}"/>
              </c:ext>
            </c:extLst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B567-4BF8-9208-2365156977BB}"/>
              </c:ext>
            </c:extLst>
          </c:dPt>
          <c:dPt>
            <c:idx val="2"/>
            <c:bubble3D val="0"/>
            <c:spPr>
              <a:solidFill>
                <a:schemeClr val="accent3">
                  <a:alpha val="90000"/>
                </a:schemeClr>
              </a:solidFill>
              <a:ln w="19050">
                <a:solidFill>
                  <a:schemeClr val="accent3"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B567-4BF8-9208-2365156977BB}"/>
              </c:ext>
            </c:extLst>
          </c:dPt>
          <c:dPt>
            <c:idx val="3"/>
            <c:bubble3D val="0"/>
            <c:spPr>
              <a:solidFill>
                <a:schemeClr val="accent4">
                  <a:alpha val="90000"/>
                </a:schemeClr>
              </a:solidFill>
              <a:ln w="19050">
                <a:solidFill>
                  <a:schemeClr val="accent4"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B567-4BF8-9208-2365156977BB}"/>
              </c:ext>
            </c:extLst>
          </c:dPt>
          <c:dPt>
            <c:idx val="4"/>
            <c:bubble3D val="0"/>
            <c:spPr>
              <a:solidFill>
                <a:schemeClr val="accent5">
                  <a:alpha val="90000"/>
                </a:schemeClr>
              </a:solidFill>
              <a:ln w="19050">
                <a:solidFill>
                  <a:schemeClr val="accent5"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B567-4BF8-9208-2365156977BB}"/>
              </c:ext>
            </c:extLst>
          </c:dPt>
          <c:dPt>
            <c:idx val="5"/>
            <c:bubble3D val="0"/>
            <c:spPr>
              <a:solidFill>
                <a:schemeClr val="accent6">
                  <a:alpha val="90000"/>
                </a:schemeClr>
              </a:solidFill>
              <a:ln w="19050">
                <a:solidFill>
                  <a:schemeClr val="accent6">
                    <a:lumMod val="75000"/>
                  </a:schemeClr>
                </a:solidFill>
              </a:ln>
              <a:effectLst>
                <a:innerShdw blurRad="114300">
                  <a:schemeClr val="accent6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6"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B567-4BF8-9208-2365156977B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  <a:alpha val="90000"/>
                </a:schemeClr>
              </a:solidFill>
              <a:ln w="19050">
                <a:solidFill>
                  <a:schemeClr val="accent1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B567-4BF8-9208-2365156977B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  <a:alpha val="90000"/>
                </a:schemeClr>
              </a:solidFill>
              <a:ln w="19050">
                <a:solidFill>
                  <a:schemeClr val="accent2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B567-4BF8-9208-2365156977B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  <a:alpha val="90000"/>
                </a:schemeClr>
              </a:solidFill>
              <a:ln w="19050">
                <a:solidFill>
                  <a:schemeClr val="accent3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3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3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B567-4BF8-9208-2365156977B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  <a:alpha val="90000"/>
                </a:schemeClr>
              </a:solidFill>
              <a:ln w="19050">
                <a:solidFill>
                  <a:schemeClr val="accent4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4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4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B567-4BF8-9208-2365156977B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  <a:alpha val="90000"/>
                </a:schemeClr>
              </a:solidFill>
              <a:ln w="19050">
                <a:solidFill>
                  <a:schemeClr val="accent5">
                    <a:lumMod val="60000"/>
                    <a:lumMod val="75000"/>
                  </a:schemeClr>
                </a:solidFill>
              </a:ln>
              <a:effectLst>
                <a:innerShdw blurRad="114300">
                  <a:schemeClr val="accent5">
                    <a:lumMod val="60000"/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5">
                    <a:lumMod val="60000"/>
                    <a:lumMod val="75000"/>
                  </a:schemeClr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B567-4BF8-9208-2365156977BB}"/>
              </c:ext>
            </c:extLst>
          </c:dPt>
          <c:dLbls>
            <c:dLbl>
              <c:idx val="0"/>
              <c:layout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B567-4BF8-9208-2365156977BB}"/>
                </c:ext>
              </c:extLst>
            </c:dLbl>
            <c:dLbl>
              <c:idx val="1"/>
              <c:layout>
                <c:manualLayout>
                  <c:x val="-0.11269664938620705"/>
                  <c:y val="-0.1410012971299637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9541875458861926"/>
                      <c:h val="0.1594135180078215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B567-4BF8-9208-2365156977BB}"/>
                </c:ext>
              </c:extLst>
            </c:dLbl>
            <c:dLbl>
              <c:idx val="2"/>
              <c:layout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/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B567-4BF8-9208-2365156977BB}"/>
                </c:ext>
              </c:extLst>
            </c:dLbl>
            <c:dLbl>
              <c:idx val="3"/>
              <c:layout>
                <c:manualLayout>
                  <c:x val="0.11055182053970178"/>
                  <c:y val="-1.5167579259969907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/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B567-4BF8-9208-2365156977BB}"/>
                </c:ext>
              </c:extLst>
            </c:dLbl>
            <c:dLbl>
              <c:idx val="4"/>
              <c:layout>
                <c:manualLayout>
                  <c:x val="-2.5944574288343243E-2"/>
                  <c:y val="-8.1083339691813541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5"/>
                  </a:solidFill>
                  <a:round/>
                </a:ln>
                <a:effectLst>
                  <a:outerShdw blurRad="50800" dist="38100" dir="2700000" algn="tl" rotWithShape="0">
                    <a:schemeClr val="accent5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5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B567-4BF8-9208-2365156977BB}"/>
                </c:ext>
              </c:extLst>
            </c:dLbl>
            <c:dLbl>
              <c:idx val="5"/>
              <c:layout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6"/>
                  </a:solidFill>
                  <a:round/>
                </a:ln>
                <a:effectLst>
                  <a:outerShdw blurRad="50800" dist="38100" dir="2700000" algn="tl" rotWithShape="0">
                    <a:schemeClr val="accent6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6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B567-4BF8-9208-2365156977BB}"/>
                </c:ext>
              </c:extLst>
            </c:dLbl>
            <c:dLbl>
              <c:idx val="6"/>
              <c:layout>
                <c:manualLayout>
                  <c:x val="-1.9893367701891214E-2"/>
                  <c:y val="-1.2881433116660493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B567-4BF8-9208-2365156977BB}"/>
                </c:ext>
              </c:extLst>
            </c:dLbl>
            <c:dLbl>
              <c:idx val="7"/>
              <c:layout>
                <c:manualLayout>
                  <c:x val="4.5212286759448932E-2"/>
                  <c:y val="-6.1069024027788375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B567-4BF8-9208-2365156977BB}"/>
                </c:ext>
              </c:extLst>
            </c:dLbl>
            <c:dLbl>
              <c:idx val="8"/>
              <c:layout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3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3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3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inEnd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B567-4BF8-9208-2365156977BB}"/>
                </c:ext>
              </c:extLst>
            </c:dLbl>
            <c:dLbl>
              <c:idx val="9"/>
              <c:layout>
                <c:manualLayout>
                  <c:x val="2.239406501171801E-2"/>
                  <c:y val="9.4528921395862012E-2"/>
                </c:manualLayout>
              </c:layout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4">
                      <a:lumMod val="60000"/>
                    </a:schemeClr>
                  </a:solidFill>
                  <a:round/>
                </a:ln>
                <a:effectLst>
                  <a:outerShdw blurRad="50800" dist="38100" dir="2700000" algn="tl" rotWithShape="0">
                    <a:schemeClr val="accent4">
                      <a:lumMod val="60000"/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4">
                          <a:lumMod val="60000"/>
                        </a:schemeClr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B567-4BF8-9208-2365156977BB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B567-4BF8-9208-2365156977BB}"/>
                </c:ext>
              </c:extLst>
            </c:dLbl>
            <c:dLblPos val="in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RAPORT!$C$19:$M$19</c:f>
              <c:strCache>
                <c:ptCount val="11"/>
                <c:pt idx="0">
                  <c:v>Energia elektryczna</c:v>
                </c:pt>
                <c:pt idx="1">
                  <c:v>Gaz ziemny wysokometanowy</c:v>
                </c:pt>
                <c:pt idx="2">
                  <c:v>Gaz ziemny zaazotowany</c:v>
                </c:pt>
                <c:pt idx="3">
                  <c:v>Ciepło sieciowe</c:v>
                </c:pt>
                <c:pt idx="4">
                  <c:v>Olej opałowy</c:v>
                </c:pt>
                <c:pt idx="5">
                  <c:v>Olej napędowy </c:v>
                </c:pt>
                <c:pt idx="6">
                  <c:v>LPG </c:v>
                </c:pt>
                <c:pt idx="7">
                  <c:v>Benzyna</c:v>
                </c:pt>
                <c:pt idx="8">
                  <c:v>Węgiel kamienny</c:v>
                </c:pt>
                <c:pt idx="9">
                  <c:v>Węgiel brunanty</c:v>
                </c:pt>
                <c:pt idx="10">
                  <c:v>Drewno</c:v>
                </c:pt>
              </c:strCache>
            </c:strRef>
          </c:cat>
          <c:val>
            <c:numRef>
              <c:f>RAPORT!$C$30:$M$30</c:f>
              <c:numCache>
                <c:formatCode>_-* #\ ##0.00\ _z_ł_-;\-* #\ ##0.00\ _z_ł_-;_-* \-??\ _z_ł_-;_-@_-</c:formatCode>
                <c:ptCount val="11"/>
                <c:pt idx="0">
                  <c:v>12930.334284000002</c:v>
                </c:pt>
                <c:pt idx="1">
                  <c:v>6888.7659675000014</c:v>
                </c:pt>
                <c:pt idx="2">
                  <c:v>7512.5940047400009</c:v>
                </c:pt>
                <c:pt idx="3">
                  <c:v>0</c:v>
                </c:pt>
                <c:pt idx="4">
                  <c:v>358.76340592666668</c:v>
                </c:pt>
                <c:pt idx="5">
                  <c:v>5201.3790377833329</c:v>
                </c:pt>
                <c:pt idx="6">
                  <c:v>410.09521180555555</c:v>
                </c:pt>
                <c:pt idx="7">
                  <c:v>1709.6</c:v>
                </c:pt>
                <c:pt idx="8">
                  <c:v>9726.9893871724453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B567-4BF8-9208-2365156977BB}"/>
            </c:ext>
          </c:extLst>
        </c:ser>
        <c:dLbls>
          <c:dLblPos val="in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107280</xdr:rowOff>
    </xdr:from>
    <xdr:to>
      <xdr:col>14</xdr:col>
      <xdr:colOff>133560</xdr:colOff>
      <xdr:row>3</xdr:row>
      <xdr:rowOff>132840</xdr:rowOff>
    </xdr:to>
    <xdr:sp macro="" textlink="">
      <xdr:nvSpPr>
        <xdr:cNvPr id="2" name="CustomShape 1"/>
        <xdr:cNvSpPr/>
      </xdr:nvSpPr>
      <xdr:spPr>
        <a:xfrm>
          <a:off x="0" y="107280"/>
          <a:ext cx="12356640" cy="5968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>
          <a:spAutoFit/>
        </a:bodyPr>
        <a:lstStyle/>
        <a:p>
          <a:pPr algn="ctr">
            <a:lnSpc>
              <a:spcPct val="100000"/>
            </a:lnSpc>
          </a:pPr>
          <a:r>
            <a:rPr lang="pl-PL" sz="3600" b="0" strike="noStrike" spc="-1">
              <a:solidFill>
                <a:srgbClr val="0070C0"/>
              </a:solidFill>
              <a:latin typeface="Times New Roman"/>
            </a:rPr>
            <a:t>Bazowa inwentaryzacja emisji CO2</a:t>
          </a:r>
          <a:endParaRPr lang="pl-PL" sz="3600" b="0" strike="noStrike" spc="-1">
            <a:latin typeface="Times New Roman"/>
          </a:endParaRPr>
        </a:p>
      </xdr:txBody>
    </xdr:sp>
    <xdr:clientData/>
  </xdr:twoCellAnchor>
  <xdr:twoCellAnchor>
    <xdr:from>
      <xdr:col>3</xdr:col>
      <xdr:colOff>171360</xdr:colOff>
      <xdr:row>3</xdr:row>
      <xdr:rowOff>59760</xdr:rowOff>
    </xdr:from>
    <xdr:to>
      <xdr:col>11</xdr:col>
      <xdr:colOff>1515600</xdr:colOff>
      <xdr:row>5</xdr:row>
      <xdr:rowOff>27720</xdr:rowOff>
    </xdr:to>
    <xdr:sp macro="" textlink="">
      <xdr:nvSpPr>
        <xdr:cNvPr id="3" name="CustomShape 1"/>
        <xdr:cNvSpPr/>
      </xdr:nvSpPr>
      <xdr:spPr>
        <a:xfrm>
          <a:off x="2005560" y="631080"/>
          <a:ext cx="7996680" cy="5871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wrap="none" lIns="90000" tIns="45000" rIns="90000" bIns="45000">
          <a:noAutofit/>
        </a:bodyPr>
        <a:lstStyle/>
        <a:p>
          <a:pPr algn="ctr">
            <a:lnSpc>
              <a:spcPct val="100000"/>
            </a:lnSpc>
          </a:pPr>
          <a:r>
            <a:rPr lang="pl-PL" sz="3600" b="1" strike="noStrike" spc="-1">
              <a:solidFill>
                <a:srgbClr val="F8CBAD"/>
              </a:solidFill>
              <a:latin typeface="Times New Roman"/>
            </a:rPr>
            <a:t>Gmina Święciechowa</a:t>
          </a:r>
          <a:endParaRPr lang="pl-PL" sz="3600" b="0" strike="noStrike" spc="-1">
            <a:latin typeface="Times New Roman"/>
          </a:endParaRPr>
        </a:p>
      </xdr:txBody>
    </xdr:sp>
    <xdr:clientData/>
  </xdr:twoCellAnchor>
  <xdr:twoCellAnchor editAs="oneCell">
    <xdr:from>
      <xdr:col>0</xdr:col>
      <xdr:colOff>561960</xdr:colOff>
      <xdr:row>8</xdr:row>
      <xdr:rowOff>85680</xdr:rowOff>
    </xdr:from>
    <xdr:to>
      <xdr:col>4</xdr:col>
      <xdr:colOff>18360</xdr:colOff>
      <xdr:row>12</xdr:row>
      <xdr:rowOff>170640</xdr:rowOff>
    </xdr:to>
    <xdr:pic>
      <xdr:nvPicPr>
        <xdr:cNvPr id="4" name="Obraz 3"/>
        <xdr:cNvPicPr/>
      </xdr:nvPicPr>
      <xdr:blipFill>
        <a:blip xmlns:r="http://schemas.openxmlformats.org/officeDocument/2006/relationships" r:embed="rId1"/>
        <a:stretch/>
      </xdr:blipFill>
      <xdr:spPr>
        <a:xfrm>
          <a:off x="561960" y="1847520"/>
          <a:ext cx="1902240" cy="10375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15</xdr:col>
      <xdr:colOff>57240</xdr:colOff>
      <xdr:row>8</xdr:row>
      <xdr:rowOff>162000</xdr:rowOff>
    </xdr:from>
    <xdr:to>
      <xdr:col>18</xdr:col>
      <xdr:colOff>286920</xdr:colOff>
      <xdr:row>12</xdr:row>
      <xdr:rowOff>123120</xdr:rowOff>
    </xdr:to>
    <xdr:pic>
      <xdr:nvPicPr>
        <xdr:cNvPr id="5" name="Obraz 4"/>
        <xdr:cNvPicPr/>
      </xdr:nvPicPr>
      <xdr:blipFill>
        <a:blip xmlns:r="http://schemas.openxmlformats.org/officeDocument/2006/relationships" r:embed="rId2"/>
        <a:stretch/>
      </xdr:blipFill>
      <xdr:spPr>
        <a:xfrm>
          <a:off x="12891600" y="1923840"/>
          <a:ext cx="2064240" cy="913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325800</xdr:colOff>
      <xdr:row>8</xdr:row>
      <xdr:rowOff>73440</xdr:rowOff>
    </xdr:from>
    <xdr:to>
      <xdr:col>10</xdr:col>
      <xdr:colOff>113400</xdr:colOff>
      <xdr:row>10</xdr:row>
      <xdr:rowOff>180360</xdr:rowOff>
    </xdr:to>
    <xdr:pic>
      <xdr:nvPicPr>
        <xdr:cNvPr id="7" name="Obraz 6"/>
        <xdr:cNvPicPr/>
      </xdr:nvPicPr>
      <xdr:blipFill>
        <a:blip xmlns:r="http://schemas.openxmlformats.org/officeDocument/2006/relationships" r:embed="rId3"/>
        <a:stretch/>
      </xdr:blipFill>
      <xdr:spPr>
        <a:xfrm>
          <a:off x="7589520" y="1835280"/>
          <a:ext cx="398880" cy="488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19080</xdr:colOff>
      <xdr:row>34</xdr:row>
      <xdr:rowOff>5040</xdr:rowOff>
    </xdr:from>
    <xdr:to>
      <xdr:col>5</xdr:col>
      <xdr:colOff>212835</xdr:colOff>
      <xdr:row>56</xdr:row>
      <xdr:rowOff>47160</xdr:rowOff>
    </xdr:to>
    <xdr:graphicFrame macro="">
      <xdr:nvGraphicFramePr>
        <xdr:cNvPr id="6" name="Wykres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164826</xdr:colOff>
      <xdr:row>32</xdr:row>
      <xdr:rowOff>135971</xdr:rowOff>
    </xdr:from>
    <xdr:to>
      <xdr:col>12</xdr:col>
      <xdr:colOff>802386</xdr:colOff>
      <xdr:row>54</xdr:row>
      <xdr:rowOff>320159</xdr:rowOff>
    </xdr:to>
    <xdr:graphicFrame macro="">
      <xdr:nvGraphicFramePr>
        <xdr:cNvPr id="7" name="Wykres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19080</xdr:colOff>
      <xdr:row>56</xdr:row>
      <xdr:rowOff>47880</xdr:rowOff>
    </xdr:from>
    <xdr:to>
      <xdr:col>5</xdr:col>
      <xdr:colOff>212835</xdr:colOff>
      <xdr:row>78</xdr:row>
      <xdr:rowOff>90000</xdr:rowOff>
    </xdr:to>
    <xdr:graphicFrame macro="">
      <xdr:nvGraphicFramePr>
        <xdr:cNvPr id="8" name="Wykres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9360</xdr:colOff>
      <xdr:row>56</xdr:row>
      <xdr:rowOff>47880</xdr:rowOff>
    </xdr:from>
    <xdr:to>
      <xdr:col>12</xdr:col>
      <xdr:colOff>646920</xdr:colOff>
      <xdr:row>78</xdr:row>
      <xdr:rowOff>90000</xdr:rowOff>
    </xdr:to>
    <xdr:graphicFrame macro="">
      <xdr:nvGraphicFramePr>
        <xdr:cNvPr id="9" name="Wykres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708660</xdr:colOff>
      <xdr:row>37</xdr:row>
      <xdr:rowOff>45720</xdr:rowOff>
    </xdr:to>
    <xdr:sp macro="" textlink="">
      <xdr:nvSpPr>
        <xdr:cNvPr id="3074" name="_x0000_t202" hidden="1"/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708660</xdr:colOff>
      <xdr:row>37</xdr:row>
      <xdr:rowOff>45720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708660</xdr:colOff>
      <xdr:row>37</xdr:row>
      <xdr:rowOff>45720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7</xdr:col>
      <xdr:colOff>114300</xdr:colOff>
      <xdr:row>35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868680</xdr:colOff>
      <xdr:row>84</xdr:row>
      <xdr:rowOff>83820</xdr:rowOff>
    </xdr:to>
    <xdr:sp macro="" textlink="">
      <xdr:nvSpPr>
        <xdr:cNvPr id="4098" name="_x0000_t202" hidden="1"/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868680</xdr:colOff>
      <xdr:row>84</xdr:row>
      <xdr:rowOff>83820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868680</xdr:colOff>
      <xdr:row>84</xdr:row>
      <xdr:rowOff>83820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1057275</xdr:colOff>
      <xdr:row>81</xdr:row>
      <xdr:rowOff>190500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7620000" cy="7620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Karol\Dropbox\PGN%20p.%20Karol%20Kuropiewski\GMINA%20&#346;WI&#280;CIECHOWA\3.%20BEI%20&#8211;%20BAZOWA%20INWENTARYZACJA%20EMISJI\POPRAWKI\Plan%20Gospodarki%20%20Karol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KamilaJ\Dropbox\PGN%20Pniewy\5%20BEI%20-%20BAZOWA%20INWENTARYZACJA%20EMISJI\BAZA%20-%20BEI\BEI%20Pniewy%20-%20K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ęglowy (2)"/>
      <sheetName val="RAPORT (2)"/>
      <sheetName val="załozenia (2)"/>
      <sheetName val="Działania (2)"/>
      <sheetName val="kalkulator"/>
      <sheetName val="Prognoza (2)"/>
      <sheetName val="węglowy"/>
      <sheetName val="DEF"/>
      <sheetName val="START"/>
      <sheetName val="RAPORT"/>
      <sheetName val="załozenia"/>
      <sheetName val="Działania"/>
      <sheetName val="Prognoza"/>
      <sheetName val="OGOLNE"/>
      <sheetName val="BUD_GMIN"/>
      <sheetName val="BUD_USLUG"/>
      <sheetName val="BUD_MIESZK"/>
      <sheetName val="BUD_MIESZK_A"/>
      <sheetName val="PRZEM"/>
      <sheetName val="OSW"/>
      <sheetName val="TR_GMIN"/>
      <sheetName val="TR_PUBL"/>
      <sheetName val="TR_PRYW"/>
      <sheetName val="G_ODP"/>
      <sheetName val="G_W-S"/>
      <sheetName val="DANE_GAZ"/>
      <sheetName val="Arkusz2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TUŁ "/>
      <sheetName val="Inst"/>
      <sheetName val="D. Gmina"/>
      <sheetName val="Raport Gmina"/>
      <sheetName val="Raport P."/>
      <sheetName val="Raport S. "/>
      <sheetName val="BUD GMI"/>
      <sheetName val="TR PUB"/>
      <sheetName val="GO"/>
      <sheetName val="OŚW"/>
      <sheetName val="G W-Ś"/>
      <sheetName val="BUD M"/>
      <sheetName val="P i U"/>
      <sheetName val="TR PRY"/>
      <sheetName val="OZE"/>
    </sheetNames>
    <sheetDataSet>
      <sheetData sheetId="0"/>
      <sheetData sheetId="1"/>
      <sheetData sheetId="2">
        <row r="4">
          <cell r="E4" t="str">
            <v>Wielkopolskie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id="1" name="Wyniki_ankiet" displayName="Wyniki_ankiet" ref="A4:AF347" totalsRowShown="0">
  <autoFilter ref="A4:AF347">
    <filterColumn colId="17">
      <filters>
        <filter val="0"/>
        <filter val="0,00"/>
      </filters>
    </filterColumn>
  </autoFilter>
  <tableColumns count="32">
    <tableColumn id="1" name="l.p"/>
    <tableColumn id="2" name="Lokalizacja"/>
    <tableColumn id="3" name="Miejscowość "/>
    <tableColumn id="4" name="Gospodarstwo rolne wraz z budynkami mieszkalnymi"/>
    <tableColumn id="5" name="Budynek"/>
    <tableColumn id="6" name="Powierzchnia użytkowa w m2"/>
    <tableColumn id="7" name="Powierzchnia ogrzewana w m2"/>
    <tableColumn id="8" name="Rok budowy "/>
    <tableColumn id="9" name="Czy ściany w budynku były ocieplane?"/>
    <tableColumn id="10" name="Czy dach lub stropodach w budynku był ocieplany?"/>
    <tableColumn id="11" name="Rodzaj drzwi i okien zewnętrznych w budynku"/>
    <tableColumn id="12" name="Stan okien w budynku "/>
    <tableColumn id="13" name="Sposób ogrzewania budynku"/>
    <tableColumn id="14" name="Źródło/a ciepła wykorzystywane w budynku"/>
    <tableColumn id="15" name="Wielkość zużycia węgla w tonach (jeśli występuje)"/>
    <tableColumn id="16" name="zużycie węgla do ogrzewania kg/m2"/>
    <tableColumn id="17" name="Wielkość zużycia gazu w m3 (jeśli występuje)"/>
    <tableColumn id="18" name="Wielkość zużycia drewna w kg (jeśli występuje)"/>
    <tableColumn id="19" name="zużycie drewna do ogrzewania kg/m22"/>
    <tableColumn id="20" name="Inne źródła wykorzystywane w celach ogrzewania"/>
    <tableColumn id="21" name="Olej opałowy zużycie w litrach"/>
    <tableColumn id="22" name="zużycie oleju do ogrzewania l/m2"/>
    <tableColumn id="23" name="Całkowite roczne zużycie energii elektrycznej w gospodarstwie domowym w kWh"/>
    <tableColumn id="24" name="Czy w budynku wykorzystywane są odnawialne źródła energii?"/>
    <tableColumn id="25" name="Jeśli tak proszę wskazać jakie "/>
    <tableColumn id="26" name="Jeśli występują odnawialne źródła energii"/>
    <tableColumn id="27" name="Czy jest Pan/Pani zainteresowany/a wymianą źródła ciepła na nowe, ekologiczne? "/>
    <tableColumn id="28" name="węgiel (w tym miał) i drewno"/>
    <tableColumn id="29" name="tylko węgiel (w tym miał) bez drewna"/>
    <tableColumn id="30" name="tylko drewno bez węgla"/>
    <tableColumn id="31" name="gaz"/>
    <tableColumn id="32" name="olej opał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4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1"/>
  <sheetViews>
    <sheetView topLeftCell="F1" zoomScaleNormal="100" workbookViewId="0"/>
  </sheetViews>
  <sheetFormatPr defaultRowHeight="15"/>
  <cols>
    <col min="1" max="4" width="9.140625" style="1" customWidth="1"/>
    <col min="5" max="5" width="72.5703125" style="1" customWidth="1"/>
    <col min="6" max="6" width="16" style="1" customWidth="1"/>
    <col min="7" max="7" width="36.85546875" style="1" customWidth="1"/>
    <col min="8" max="8" width="47" style="1" customWidth="1"/>
    <col min="9" max="9" width="23.140625" style="1" customWidth="1"/>
    <col min="10" max="10" width="27.85546875" style="1" customWidth="1"/>
    <col min="11" max="260" width="9.140625" style="1" customWidth="1"/>
    <col min="261" max="261" width="72.5703125" style="1" customWidth="1"/>
    <col min="262" max="262" width="16" style="1" customWidth="1"/>
    <col min="263" max="263" width="36.85546875" style="1" customWidth="1"/>
    <col min="264" max="264" width="47" style="1" customWidth="1"/>
    <col min="265" max="265" width="23.140625" style="1" customWidth="1"/>
    <col min="266" max="266" width="27.85546875" style="1" customWidth="1"/>
    <col min="267" max="516" width="9.140625" style="1" customWidth="1"/>
    <col min="517" max="517" width="72.5703125" style="1" customWidth="1"/>
    <col min="518" max="518" width="16" style="1" customWidth="1"/>
    <col min="519" max="519" width="36.85546875" style="1" customWidth="1"/>
    <col min="520" max="520" width="47" style="1" customWidth="1"/>
    <col min="521" max="521" width="23.140625" style="1" customWidth="1"/>
    <col min="522" max="522" width="27.85546875" style="1" customWidth="1"/>
    <col min="523" max="772" width="9.140625" style="1" customWidth="1"/>
    <col min="773" max="773" width="72.5703125" style="1" customWidth="1"/>
    <col min="774" max="774" width="16" style="1" customWidth="1"/>
    <col min="775" max="775" width="36.85546875" style="1" customWidth="1"/>
    <col min="776" max="776" width="47" style="1" customWidth="1"/>
    <col min="777" max="777" width="23.140625" style="1" customWidth="1"/>
    <col min="778" max="778" width="27.85546875" style="1" customWidth="1"/>
    <col min="779" max="1025" width="9.140625" style="1" customWidth="1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3" t="s">
        <v>22</v>
      </c>
      <c r="L2" s="3" t="s">
        <v>23</v>
      </c>
    </row>
    <row r="3" spans="1:12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30</v>
      </c>
      <c r="H3" s="1" t="s">
        <v>31</v>
      </c>
      <c r="I3" s="1" t="s">
        <v>32</v>
      </c>
      <c r="J3" s="1" t="s">
        <v>33</v>
      </c>
      <c r="K3" s="3" t="s">
        <v>34</v>
      </c>
      <c r="L3" s="3" t="s">
        <v>35</v>
      </c>
    </row>
    <row r="4" spans="1:12">
      <c r="A4" s="1" t="s">
        <v>36</v>
      </c>
      <c r="B4" s="1" t="s">
        <v>37</v>
      </c>
      <c r="C4" s="1" t="s">
        <v>38</v>
      </c>
      <c r="D4" s="1" t="s">
        <v>39</v>
      </c>
      <c r="E4" s="1" t="s">
        <v>40</v>
      </c>
      <c r="G4" s="1" t="s">
        <v>41</v>
      </c>
      <c r="H4" s="1" t="s">
        <v>42</v>
      </c>
      <c r="I4" s="1" t="s">
        <v>43</v>
      </c>
      <c r="J4" s="1" t="s">
        <v>44</v>
      </c>
      <c r="K4" s="3" t="s">
        <v>45</v>
      </c>
      <c r="L4" s="3" t="s">
        <v>46</v>
      </c>
    </row>
    <row r="5" spans="1:12">
      <c r="A5" s="1" t="s">
        <v>47</v>
      </c>
      <c r="B5" s="1" t="s">
        <v>48</v>
      </c>
      <c r="C5" s="1" t="s">
        <v>38</v>
      </c>
      <c r="D5" s="1" t="s">
        <v>49</v>
      </c>
      <c r="E5" s="1" t="s">
        <v>50</v>
      </c>
      <c r="G5" s="1" t="s">
        <v>51</v>
      </c>
      <c r="H5" s="1" t="s">
        <v>52</v>
      </c>
      <c r="J5" s="1" t="s">
        <v>53</v>
      </c>
      <c r="K5" s="3" t="s">
        <v>54</v>
      </c>
      <c r="L5" s="3"/>
    </row>
    <row r="6" spans="1:12">
      <c r="A6" s="1" t="s">
        <v>55</v>
      </c>
      <c r="B6" s="1" t="s">
        <v>56</v>
      </c>
      <c r="C6" s="1" t="s">
        <v>57</v>
      </c>
      <c r="D6" s="1" t="s">
        <v>58</v>
      </c>
      <c r="E6" s="1" t="s">
        <v>59</v>
      </c>
      <c r="G6" s="1" t="s">
        <v>60</v>
      </c>
      <c r="J6" s="1" t="s">
        <v>61</v>
      </c>
      <c r="K6" s="3" t="s">
        <v>62</v>
      </c>
      <c r="L6" s="3"/>
    </row>
    <row r="7" spans="1:12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G7" s="1" t="s">
        <v>68</v>
      </c>
      <c r="J7" s="1" t="s">
        <v>69</v>
      </c>
    </row>
    <row r="8" spans="1:12">
      <c r="A8" s="1" t="s">
        <v>70</v>
      </c>
      <c r="B8" s="1" t="s">
        <v>71</v>
      </c>
      <c r="C8" s="1" t="s">
        <v>72</v>
      </c>
      <c r="D8" s="1" t="s">
        <v>73</v>
      </c>
      <c r="E8" s="1" t="s">
        <v>74</v>
      </c>
      <c r="G8" s="1" t="s">
        <v>75</v>
      </c>
      <c r="J8" s="1" t="s">
        <v>76</v>
      </c>
    </row>
    <row r="9" spans="1:12">
      <c r="A9" s="1" t="s">
        <v>52</v>
      </c>
      <c r="B9" s="1" t="s">
        <v>77</v>
      </c>
      <c r="C9" s="1" t="s">
        <v>78</v>
      </c>
      <c r="D9" s="1" t="s">
        <v>79</v>
      </c>
      <c r="E9" s="1" t="s">
        <v>80</v>
      </c>
      <c r="G9" s="1" t="s">
        <v>81</v>
      </c>
      <c r="J9" s="1" t="s">
        <v>52</v>
      </c>
    </row>
    <row r="10" spans="1:12">
      <c r="B10" s="1" t="s">
        <v>82</v>
      </c>
      <c r="D10" s="1" t="s">
        <v>52</v>
      </c>
      <c r="E10" s="1" t="s">
        <v>83</v>
      </c>
      <c r="G10" s="1" t="s">
        <v>84</v>
      </c>
    </row>
    <row r="11" spans="1:12">
      <c r="E11" s="1" t="s">
        <v>85</v>
      </c>
      <c r="G11" s="1" t="s">
        <v>86</v>
      </c>
    </row>
    <row r="12" spans="1:12">
      <c r="E12" s="1" t="s">
        <v>87</v>
      </c>
      <c r="G12" s="1" t="s">
        <v>88</v>
      </c>
    </row>
    <row r="13" spans="1:12">
      <c r="E13" s="1" t="s">
        <v>89</v>
      </c>
      <c r="G13" s="1" t="s">
        <v>52</v>
      </c>
    </row>
    <row r="14" spans="1:12">
      <c r="E14" s="1" t="s">
        <v>90</v>
      </c>
    </row>
    <row r="15" spans="1:12">
      <c r="E15" s="1" t="s">
        <v>91</v>
      </c>
    </row>
    <row r="16" spans="1:12">
      <c r="E16" s="1" t="s">
        <v>92</v>
      </c>
    </row>
    <row r="17" spans="5:5">
      <c r="E17" s="1" t="s">
        <v>93</v>
      </c>
    </row>
    <row r="18" spans="5:5">
      <c r="E18" s="1" t="s">
        <v>94</v>
      </c>
    </row>
    <row r="19" spans="5:5">
      <c r="E19" s="1" t="s">
        <v>95</v>
      </c>
    </row>
    <row r="20" spans="5:5">
      <c r="E20" s="4" t="s">
        <v>96</v>
      </c>
    </row>
    <row r="21" spans="5:5">
      <c r="E21" s="1" t="s">
        <v>97</v>
      </c>
    </row>
  </sheetData>
  <sheetProtection password="C62E" sheet="1"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"/>
  <sheetViews>
    <sheetView tabSelected="1" topLeftCell="A5" zoomScaleNormal="100" workbookViewId="0">
      <selection activeCell="G21" sqref="G21"/>
    </sheetView>
  </sheetViews>
  <sheetFormatPr defaultRowHeight="15"/>
  <cols>
    <col min="1" max="4" width="8.7109375" customWidth="1"/>
    <col min="5" max="5" width="23.28515625" customWidth="1"/>
    <col min="6" max="7" width="8.7109375" customWidth="1"/>
    <col min="8" max="8" width="19" customWidth="1"/>
    <col min="9" max="11" width="8.7109375" customWidth="1"/>
    <col min="12" max="12" width="24.7109375" customWidth="1"/>
    <col min="13" max="13" width="19.5703125" customWidth="1"/>
    <col min="14" max="1025" width="8.7109375" customWidth="1"/>
  </cols>
  <sheetData>
    <row r="1" spans="1:20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33.75">
      <c r="A4" s="5"/>
      <c r="B4" s="6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</row>
    <row r="6" spans="1:20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 spans="1:20">
      <c r="A10" s="10"/>
      <c r="B10" s="10"/>
      <c r="C10" s="10"/>
      <c r="D10" s="10"/>
      <c r="E10" s="10"/>
      <c r="F10" s="10"/>
      <c r="G10" s="10"/>
      <c r="H10" s="10"/>
      <c r="I10" s="10"/>
      <c r="J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26.25">
      <c r="A11" s="10"/>
      <c r="B11" s="10"/>
      <c r="C11" s="10"/>
      <c r="D11" s="10"/>
      <c r="E11" s="10"/>
      <c r="F11" s="10"/>
      <c r="G11" s="10"/>
      <c r="H11" s="12" t="s">
        <v>98</v>
      </c>
      <c r="I11" s="12"/>
      <c r="J11" s="12"/>
      <c r="K11" s="12"/>
      <c r="L11" s="13" t="s">
        <v>99</v>
      </c>
      <c r="M11" s="14"/>
      <c r="N11" s="15"/>
      <c r="O11" s="10"/>
      <c r="P11" s="10"/>
      <c r="Q11" s="10"/>
      <c r="R11" s="10"/>
      <c r="S11" s="10"/>
      <c r="T11" s="10"/>
    </row>
    <row r="12" spans="1:20" ht="18.75">
      <c r="A12" s="10"/>
      <c r="B12" s="10"/>
      <c r="C12" s="10"/>
      <c r="D12" s="10"/>
      <c r="E12" s="10"/>
      <c r="F12" s="10"/>
      <c r="G12" s="10"/>
      <c r="H12" s="16" t="s">
        <v>100</v>
      </c>
      <c r="I12" s="16"/>
      <c r="J12" s="16"/>
      <c r="K12" s="10"/>
      <c r="L12" s="17" t="s">
        <v>101</v>
      </c>
      <c r="M12" s="10"/>
      <c r="N12" s="10"/>
      <c r="O12" s="10"/>
      <c r="P12" s="10"/>
      <c r="Q12" s="10"/>
      <c r="R12" s="10"/>
      <c r="S12" s="10"/>
      <c r="T12" s="10"/>
    </row>
    <row r="13" spans="1:20" ht="23.25">
      <c r="A13" s="10"/>
      <c r="B13" s="10"/>
      <c r="C13" s="10"/>
      <c r="D13" s="10"/>
      <c r="E13" s="10"/>
      <c r="F13" s="10"/>
      <c r="G13" s="10"/>
      <c r="H13" s="16" t="s">
        <v>102</v>
      </c>
      <c r="I13" s="16"/>
      <c r="J13" s="16"/>
      <c r="K13" s="10"/>
      <c r="L13" s="17" t="str">
        <f>'[2]D. Gmina'!E4</f>
        <v>Wielkopolskie</v>
      </c>
      <c r="M13" s="10"/>
      <c r="N13" s="15"/>
      <c r="O13" s="10"/>
      <c r="P13" s="10"/>
      <c r="Q13" s="10"/>
      <c r="R13" s="10"/>
      <c r="S13" s="10"/>
      <c r="T13" s="10"/>
    </row>
    <row r="14" spans="1:20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8" spans="5:18" ht="18.75">
      <c r="E18" s="18" t="s">
        <v>103</v>
      </c>
      <c r="F18" s="19"/>
      <c r="G18" s="19"/>
      <c r="H18" s="19"/>
      <c r="L18" s="19"/>
      <c r="M18" s="18" t="s">
        <v>104</v>
      </c>
      <c r="N18" s="19"/>
      <c r="O18" s="19"/>
      <c r="P18" s="19"/>
      <c r="Q18" s="20"/>
    </row>
    <row r="19" spans="5:18" ht="18.75">
      <c r="E19" s="21" t="s">
        <v>670</v>
      </c>
      <c r="F19" s="22"/>
      <c r="G19" s="22"/>
      <c r="H19" s="22"/>
      <c r="L19" s="23" t="s">
        <v>105</v>
      </c>
      <c r="M19" s="24" t="s">
        <v>106</v>
      </c>
      <c r="N19" s="25"/>
      <c r="O19" s="25"/>
      <c r="P19" s="25"/>
      <c r="Q19" s="26"/>
      <c r="R19" s="27"/>
    </row>
    <row r="20" spans="5:18">
      <c r="E20" s="10"/>
      <c r="F20" s="10"/>
      <c r="G20" s="10"/>
      <c r="H20" s="10"/>
      <c r="L20" s="28" t="s">
        <v>107</v>
      </c>
      <c r="M20" s="29" t="s">
        <v>108</v>
      </c>
      <c r="N20" s="30" t="s">
        <v>109</v>
      </c>
      <c r="O20" s="31"/>
      <c r="P20" s="31"/>
      <c r="Q20" s="32"/>
      <c r="R20" s="27"/>
    </row>
    <row r="21" spans="5:18">
      <c r="E21" s="10"/>
      <c r="F21" s="10"/>
      <c r="G21" s="10"/>
      <c r="H21" s="10"/>
      <c r="L21" s="23" t="s">
        <v>110</v>
      </c>
      <c r="M21" s="29" t="s">
        <v>111</v>
      </c>
      <c r="N21" s="30" t="s">
        <v>672</v>
      </c>
      <c r="O21" s="31"/>
      <c r="P21" s="31"/>
      <c r="Q21" s="32"/>
      <c r="R21" s="27"/>
    </row>
    <row r="22" spans="5:18">
      <c r="E22" s="10"/>
      <c r="F22" s="10"/>
      <c r="G22" s="10"/>
      <c r="H22" s="10"/>
      <c r="L22" s="28" t="s">
        <v>112</v>
      </c>
      <c r="M22" s="29" t="s">
        <v>113</v>
      </c>
      <c r="N22" s="30" t="s">
        <v>114</v>
      </c>
      <c r="O22" s="31"/>
      <c r="P22" s="31"/>
      <c r="Q22" s="32"/>
      <c r="R22" s="27"/>
    </row>
    <row r="23" spans="5:18">
      <c r="E23" s="10"/>
      <c r="F23" s="10"/>
      <c r="G23" s="10"/>
      <c r="H23" s="10"/>
      <c r="L23" s="23" t="s">
        <v>115</v>
      </c>
      <c r="M23" s="29" t="s">
        <v>116</v>
      </c>
      <c r="N23" s="30" t="s">
        <v>117</v>
      </c>
      <c r="O23" s="31"/>
      <c r="P23" s="31"/>
      <c r="Q23" s="32"/>
      <c r="R23" s="27"/>
    </row>
    <row r="24" spans="5:18">
      <c r="E24" s="10"/>
      <c r="F24" s="10"/>
      <c r="G24" s="10"/>
      <c r="H24" s="10"/>
      <c r="L24" s="28" t="s">
        <v>118</v>
      </c>
      <c r="M24" s="29" t="s">
        <v>119</v>
      </c>
      <c r="N24" s="30" t="s">
        <v>120</v>
      </c>
      <c r="O24" s="31"/>
      <c r="P24" s="31"/>
      <c r="Q24" s="32"/>
      <c r="R24" s="27"/>
    </row>
    <row r="25" spans="5:18">
      <c r="E25" s="10"/>
      <c r="F25" s="10"/>
      <c r="G25" s="10"/>
      <c r="H25" s="10"/>
      <c r="L25" s="23" t="s">
        <v>121</v>
      </c>
      <c r="M25" s="29" t="s">
        <v>122</v>
      </c>
      <c r="N25" s="30" t="s">
        <v>123</v>
      </c>
      <c r="O25" s="31"/>
      <c r="P25" s="31"/>
      <c r="Q25" s="32"/>
      <c r="R25" s="27"/>
    </row>
    <row r="26" spans="5:18">
      <c r="E26" s="33"/>
      <c r="F26" s="10"/>
      <c r="G26" s="10"/>
      <c r="H26" s="10"/>
      <c r="L26" s="28" t="s">
        <v>124</v>
      </c>
      <c r="M26" s="29" t="s">
        <v>125</v>
      </c>
      <c r="N26" s="30" t="s">
        <v>126</v>
      </c>
      <c r="O26" s="31"/>
      <c r="P26" s="31"/>
      <c r="Q26" s="32"/>
      <c r="R26" s="27"/>
    </row>
    <row r="27" spans="5:18">
      <c r="E27" s="10"/>
      <c r="F27" s="10"/>
      <c r="G27" s="10"/>
      <c r="H27" s="10"/>
      <c r="L27" s="23" t="s">
        <v>127</v>
      </c>
      <c r="M27" s="29" t="s">
        <v>128</v>
      </c>
      <c r="N27" s="30" t="s">
        <v>129</v>
      </c>
      <c r="O27" s="31"/>
      <c r="P27" s="31"/>
      <c r="Q27" s="32"/>
      <c r="R27" s="27"/>
    </row>
    <row r="28" spans="5:18">
      <c r="E28" s="10"/>
      <c r="F28" s="10"/>
      <c r="G28" s="10"/>
      <c r="H28" s="10"/>
      <c r="L28" s="28" t="s">
        <v>130</v>
      </c>
      <c r="M28" s="29" t="s">
        <v>131</v>
      </c>
      <c r="N28" s="30" t="s">
        <v>132</v>
      </c>
      <c r="O28" s="31"/>
      <c r="P28" s="31"/>
      <c r="Q28" s="32"/>
      <c r="R28" s="27"/>
    </row>
    <row r="29" spans="5:18">
      <c r="E29" s="10"/>
      <c r="F29" s="10"/>
      <c r="G29" s="10"/>
      <c r="H29" s="10"/>
      <c r="L29" s="23" t="s">
        <v>133</v>
      </c>
      <c r="M29" s="29" t="s">
        <v>134</v>
      </c>
      <c r="N29" s="30" t="s">
        <v>135</v>
      </c>
      <c r="O29" s="31"/>
      <c r="P29" s="31"/>
      <c r="Q29" s="32"/>
      <c r="R29" s="27"/>
    </row>
    <row r="30" spans="5:18">
      <c r="E30" s="10"/>
      <c r="F30" s="10"/>
      <c r="G30" s="10"/>
      <c r="H30" s="10"/>
      <c r="L30" s="28" t="s">
        <v>136</v>
      </c>
      <c r="M30" s="29" t="s">
        <v>137</v>
      </c>
      <c r="N30" s="30" t="s">
        <v>138</v>
      </c>
      <c r="O30" s="31"/>
      <c r="P30" s="31"/>
      <c r="Q30" s="32"/>
      <c r="R30" s="27"/>
    </row>
    <row r="31" spans="5:18">
      <c r="L31" s="23" t="s">
        <v>139</v>
      </c>
      <c r="M31" s="29" t="s">
        <v>140</v>
      </c>
      <c r="N31" s="30" t="s">
        <v>141</v>
      </c>
      <c r="O31" s="31"/>
      <c r="P31" s="31"/>
      <c r="Q31" s="32"/>
      <c r="R31" s="27"/>
    </row>
    <row r="32" spans="5:18">
      <c r="L32" s="28" t="s">
        <v>142</v>
      </c>
      <c r="M32" s="29" t="s">
        <v>143</v>
      </c>
      <c r="N32" s="30" t="s">
        <v>144</v>
      </c>
      <c r="O32" s="31"/>
      <c r="P32" s="31"/>
      <c r="Q32" s="32"/>
      <c r="R32" s="27"/>
    </row>
    <row r="33" spans="5:18">
      <c r="L33" s="23" t="s">
        <v>145</v>
      </c>
      <c r="M33" s="29" t="s">
        <v>146</v>
      </c>
      <c r="N33" s="30" t="s">
        <v>147</v>
      </c>
      <c r="O33" s="31"/>
      <c r="P33" s="31"/>
      <c r="Q33" s="32"/>
      <c r="R33" s="31"/>
    </row>
    <row r="34" spans="5:18">
      <c r="E34" s="34"/>
      <c r="F34" s="34"/>
      <c r="L34" s="28" t="s">
        <v>148</v>
      </c>
      <c r="M34" s="29" t="s">
        <v>149</v>
      </c>
      <c r="N34" s="30" t="s">
        <v>150</v>
      </c>
      <c r="O34" s="27"/>
      <c r="P34" s="31"/>
      <c r="Q34" s="32"/>
      <c r="R34" s="31"/>
    </row>
    <row r="35" spans="5:18">
      <c r="E35" s="34"/>
    </row>
  </sheetData>
  <hyperlinks>
    <hyperlink ref="M19" location="Tytuł!A1" display="TYTUŁ"/>
    <hyperlink ref="M20" location="RAPORT!A1" display="RAPORT"/>
    <hyperlink ref="M22" location="OGOLNE!A1" display="OGOLNE"/>
    <hyperlink ref="M23" location="BUD_GMIN!A1" display="BUD_GMIN"/>
    <hyperlink ref="M24" location="BUD_USLUG!A1" display="BUD_USLUG"/>
    <hyperlink ref="M25" location="BUD_MIESZK!A1" display="BUD_MIESZK"/>
    <hyperlink ref="M26" location="BUD_MIESZK_A!A1" display="BUD_MIESZK_A"/>
    <hyperlink ref="M27" location="PRZEM!A1" display="PRZEM"/>
    <hyperlink ref="M28" location="OSW!A1" display="OSW"/>
    <hyperlink ref="M29" location="TR_GMIN!A1" display="TR_GMIN"/>
    <hyperlink ref="M30" location="TR_PUBL!A1" display="TR_PUBL"/>
    <hyperlink ref="M31" location="TR_PRYW!A1" display="TR_PRYW"/>
    <hyperlink ref="M32" location="G_ODP!A1" display="G_ODP"/>
    <hyperlink ref="M33" location="'G_W-S'!A1" display="G_W-S"/>
    <hyperlink ref="M34" location="DANE_GAZ!A1" display="DANE_GAZ"/>
  </hyperlink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268"/>
  <sheetViews>
    <sheetView topLeftCell="A57" zoomScaleNormal="100" workbookViewId="0">
      <selection activeCell="F69" sqref="F69"/>
    </sheetView>
  </sheetViews>
  <sheetFormatPr defaultRowHeight="15"/>
  <cols>
    <col min="1" max="1" width="9.140625" style="35" customWidth="1"/>
    <col min="2" max="2" width="49.85546875" style="36" customWidth="1"/>
    <col min="3" max="4" width="15.42578125" style="36" customWidth="1"/>
    <col min="5" max="10" width="13.5703125" style="36" customWidth="1"/>
    <col min="11" max="11" width="16.140625" style="36" customWidth="1"/>
    <col min="12" max="12" width="13.5703125" style="36" customWidth="1"/>
    <col min="13" max="13" width="15.7109375" style="36" customWidth="1"/>
    <col min="14" max="14" width="18.7109375" style="36" customWidth="1"/>
    <col min="15" max="15" width="13.140625" style="35" customWidth="1"/>
    <col min="16" max="16" width="9.140625" style="35" customWidth="1"/>
    <col min="17" max="17" width="16.140625" style="35" customWidth="1"/>
    <col min="18" max="18" width="11.85546875" style="35" customWidth="1"/>
    <col min="19" max="41" width="9.140625" style="35" customWidth="1"/>
    <col min="42" max="1025" width="9.140625" style="36" customWidth="1"/>
  </cols>
  <sheetData>
    <row r="1" spans="1:41" s="35" customFormat="1" ht="21">
      <c r="A1" s="37" t="s">
        <v>151</v>
      </c>
      <c r="B1" s="30"/>
      <c r="C1" s="30"/>
    </row>
    <row r="2" spans="1:41" s="35" customFormat="1">
      <c r="A2" s="30" t="s">
        <v>152</v>
      </c>
      <c r="B2" s="30"/>
      <c r="C2" s="30"/>
    </row>
    <row r="3" spans="1:41" s="35" customFormat="1" ht="14.25"/>
    <row r="4" spans="1:41" s="44" customFormat="1" ht="25.5">
      <c r="A4" s="38"/>
      <c r="B4" s="39" t="s">
        <v>153</v>
      </c>
      <c r="C4" s="40" t="s">
        <v>154</v>
      </c>
      <c r="D4" s="40" t="s">
        <v>155</v>
      </c>
      <c r="E4" s="40" t="s">
        <v>156</v>
      </c>
      <c r="F4" s="40" t="s">
        <v>157</v>
      </c>
      <c r="G4" s="40" t="s">
        <v>158</v>
      </c>
      <c r="H4" s="40" t="s">
        <v>159</v>
      </c>
      <c r="I4" s="40" t="s">
        <v>160</v>
      </c>
      <c r="J4" s="40" t="s">
        <v>161</v>
      </c>
      <c r="K4" s="40" t="s">
        <v>162</v>
      </c>
      <c r="L4" s="40" t="s">
        <v>163</v>
      </c>
      <c r="M4" s="41" t="s">
        <v>164</v>
      </c>
      <c r="N4" s="42" t="s">
        <v>165</v>
      </c>
      <c r="O4" s="43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</row>
    <row r="5" spans="1:41">
      <c r="B5" s="45" t="s">
        <v>117</v>
      </c>
      <c r="C5" s="46">
        <f>BUD_GMIN!G5</f>
        <v>241.05699999999999</v>
      </c>
      <c r="D5" s="47">
        <f>BUD_GMIN!G6</f>
        <v>0</v>
      </c>
      <c r="E5" s="47">
        <f>BUD_GMIN!G7</f>
        <v>1070.8268055555557</v>
      </c>
      <c r="F5" s="47">
        <f>BUD_GMIN!G8</f>
        <v>0</v>
      </c>
      <c r="G5" s="47">
        <f>BUD_GMIN!G9</f>
        <v>658.0830083333334</v>
      </c>
      <c r="H5" s="47">
        <f>BUD_GMIN!G10</f>
        <v>0</v>
      </c>
      <c r="I5" s="47">
        <f>BUD_GMIN!G13</f>
        <v>0</v>
      </c>
      <c r="J5" s="47">
        <v>0</v>
      </c>
      <c r="K5" s="47">
        <f>BUD_GMIN!G11</f>
        <v>302.49155555555552</v>
      </c>
      <c r="L5" s="47">
        <f>BUD_GMIN!G12</f>
        <v>0</v>
      </c>
      <c r="M5" s="48">
        <f>BUD_GMIN!G14</f>
        <v>0</v>
      </c>
      <c r="N5" s="49">
        <f t="shared" ref="N5:N14" si="0">SUM(C5:M5)</f>
        <v>2272.4583694444445</v>
      </c>
      <c r="O5" s="30"/>
    </row>
    <row r="6" spans="1:41">
      <c r="B6" s="45" t="s">
        <v>120</v>
      </c>
      <c r="C6" s="50">
        <f>BUD_USLUG!G5</f>
        <v>1975</v>
      </c>
      <c r="D6" s="51">
        <f>BUD_USLUG!G6</f>
        <v>0</v>
      </c>
      <c r="E6" s="51">
        <f>BUD_USLUG!G7</f>
        <v>27290.861111111109</v>
      </c>
      <c r="F6" s="51">
        <f>BUD_USLUG!G8</f>
        <v>0</v>
      </c>
      <c r="G6" s="51">
        <f>BUD_USLUG!G9</f>
        <v>58.002613888888888</v>
      </c>
      <c r="H6" s="51">
        <f>BUD_USLUG!G10</f>
        <v>0</v>
      </c>
      <c r="I6" s="51">
        <f>BUD_USLUG!G13</f>
        <v>347.99652777777777</v>
      </c>
      <c r="J6" s="51">
        <v>0</v>
      </c>
      <c r="K6" s="51">
        <f>BUD_USLUG!G11</f>
        <v>3635.2</v>
      </c>
      <c r="L6" s="51">
        <f>BUD_USLUG!G12</f>
        <v>0</v>
      </c>
      <c r="M6" s="52">
        <f>BUD_USLUG!G14</f>
        <v>1683.3333333333333</v>
      </c>
      <c r="N6" s="53">
        <f t="shared" si="0"/>
        <v>34990.393586111109</v>
      </c>
      <c r="O6" s="30"/>
    </row>
    <row r="7" spans="1:41">
      <c r="B7" s="45" t="s">
        <v>123</v>
      </c>
      <c r="C7" s="50">
        <f>BUD_MIESZK!G5</f>
        <v>7215</v>
      </c>
      <c r="D7" s="51">
        <f>BUD_MIESZK!G6</f>
        <v>0</v>
      </c>
      <c r="E7" s="51">
        <f>BUD_MIESZK!G7</f>
        <v>9513.1736500000006</v>
      </c>
      <c r="F7" s="51">
        <f>BUD_USLUG!G8</f>
        <v>0</v>
      </c>
      <c r="G7" s="51">
        <f>BUD_MIESZK!G9</f>
        <v>583.78179055555552</v>
      </c>
      <c r="H7" s="51">
        <f>BUD_MIESZK!G10</f>
        <v>0</v>
      </c>
      <c r="I7" s="51">
        <f>BUD_MIESZK!G13</f>
        <v>0</v>
      </c>
      <c r="J7" s="51">
        <v>0</v>
      </c>
      <c r="K7" s="51">
        <f>BUD_MIESZK!G11</f>
        <v>24587.204008000001</v>
      </c>
      <c r="L7" s="51">
        <f>BUD_MIESZK!G12</f>
        <v>0</v>
      </c>
      <c r="M7" s="52">
        <f>BUD_MIESZK!G14</f>
        <v>16527.303111111112</v>
      </c>
      <c r="N7" s="53">
        <f t="shared" si="0"/>
        <v>58426.462559666666</v>
      </c>
      <c r="O7" s="30"/>
    </row>
    <row r="8" spans="1:41">
      <c r="B8" s="45" t="s">
        <v>129</v>
      </c>
      <c r="C8" s="50">
        <f>PRZEM!G5</f>
        <v>5922</v>
      </c>
      <c r="D8" s="51">
        <f>PRZEM!G6</f>
        <v>34272.467500000006</v>
      </c>
      <c r="E8" s="54">
        <f>PRZEM!G7</f>
        <v>67.532396666666671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1">
        <v>0</v>
      </c>
      <c r="M8" s="52">
        <v>0</v>
      </c>
      <c r="N8" s="53">
        <f t="shared" si="0"/>
        <v>40261.999896666675</v>
      </c>
      <c r="O8" s="30"/>
    </row>
    <row r="9" spans="1:41" ht="21.75" customHeight="1">
      <c r="B9" s="45" t="s">
        <v>132</v>
      </c>
      <c r="C9" s="50">
        <f>OSW!C5</f>
        <v>571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3">
        <f t="shared" si="0"/>
        <v>571</v>
      </c>
      <c r="O9" s="30"/>
    </row>
    <row r="10" spans="1:41" ht="25.5" customHeight="1">
      <c r="B10" s="45" t="s">
        <v>135</v>
      </c>
      <c r="C10" s="50">
        <v>0</v>
      </c>
      <c r="D10" s="51">
        <v>0</v>
      </c>
      <c r="E10" s="51">
        <v>0</v>
      </c>
      <c r="F10" s="51">
        <v>0</v>
      </c>
      <c r="G10" s="51">
        <v>0</v>
      </c>
      <c r="H10" s="51">
        <f>TR_GMIN!G7</f>
        <v>139.83445555555556</v>
      </c>
      <c r="I10" s="51">
        <f>TR_GMIN!G8</f>
        <v>0</v>
      </c>
      <c r="J10" s="51">
        <f>TR_GMIN!G6</f>
        <v>0</v>
      </c>
      <c r="K10" s="51">
        <v>0</v>
      </c>
      <c r="L10" s="51">
        <v>0</v>
      </c>
      <c r="M10" s="51">
        <v>0</v>
      </c>
      <c r="N10" s="53">
        <f t="shared" si="0"/>
        <v>139.83445555555556</v>
      </c>
      <c r="O10" s="55">
        <f>N10+N11</f>
        <v>445.98890555555556</v>
      </c>
    </row>
    <row r="11" spans="1:41" ht="15.75" customHeight="1">
      <c r="B11" s="45" t="s">
        <v>138</v>
      </c>
      <c r="C11" s="50">
        <f>TR_PUBL!G5</f>
        <v>0</v>
      </c>
      <c r="D11" s="51">
        <v>0</v>
      </c>
      <c r="E11" s="51">
        <v>0</v>
      </c>
      <c r="F11" s="51">
        <v>0</v>
      </c>
      <c r="G11" s="51">
        <v>0</v>
      </c>
      <c r="H11" s="51">
        <f>TR_PUBL!G7</f>
        <v>306.15445</v>
      </c>
      <c r="I11" s="51">
        <f>TR_PUBL!G8</f>
        <v>0</v>
      </c>
      <c r="J11" s="51">
        <f>TR_PUBL!G6</f>
        <v>0</v>
      </c>
      <c r="K11" s="51">
        <v>0</v>
      </c>
      <c r="L11" s="51">
        <v>0</v>
      </c>
      <c r="M11" s="51">
        <v>0</v>
      </c>
      <c r="N11" s="53">
        <f t="shared" si="0"/>
        <v>306.15445</v>
      </c>
      <c r="O11" s="30"/>
    </row>
    <row r="12" spans="1:41">
      <c r="B12" s="45" t="s">
        <v>141</v>
      </c>
      <c r="C12" s="50">
        <v>0</v>
      </c>
      <c r="D12" s="51">
        <v>0</v>
      </c>
      <c r="E12" s="51">
        <v>0</v>
      </c>
      <c r="F12" s="51">
        <v>0</v>
      </c>
      <c r="G12" s="51">
        <v>0</v>
      </c>
      <c r="H12" s="51">
        <f>TR_PRYW!N12</f>
        <v>19034.831460674155</v>
      </c>
      <c r="I12" s="51">
        <f>TR_PRYW!O12</f>
        <v>1458.5903083700439</v>
      </c>
      <c r="J12" s="51">
        <f>TR_PRYW!M12</f>
        <v>6865.863453815261</v>
      </c>
      <c r="K12" s="51">
        <v>0</v>
      </c>
      <c r="L12" s="51">
        <v>0</v>
      </c>
      <c r="M12" s="52">
        <v>0</v>
      </c>
      <c r="N12" s="53">
        <f t="shared" si="0"/>
        <v>27359.28522285946</v>
      </c>
      <c r="O12" s="55">
        <f>N5+N9+N10+N11</f>
        <v>3289.447275</v>
      </c>
    </row>
    <row r="13" spans="1:41" ht="19.5" customHeight="1">
      <c r="B13" s="45" t="s">
        <v>144</v>
      </c>
      <c r="C13" s="50">
        <v>0</v>
      </c>
      <c r="D13" s="51">
        <v>0</v>
      </c>
      <c r="E13" s="51">
        <v>0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2">
        <v>0</v>
      </c>
      <c r="N13" s="53">
        <f t="shared" si="0"/>
        <v>0</v>
      </c>
      <c r="O13" s="30"/>
    </row>
    <row r="14" spans="1:41" ht="15.75" customHeight="1">
      <c r="B14" s="56" t="s">
        <v>147</v>
      </c>
      <c r="C14" s="57">
        <v>0</v>
      </c>
      <c r="D14" s="58">
        <v>0</v>
      </c>
      <c r="E14" s="58">
        <v>0</v>
      </c>
      <c r="F14" s="58">
        <v>0</v>
      </c>
      <c r="G14" s="58">
        <v>0</v>
      </c>
      <c r="H14" s="58">
        <v>0</v>
      </c>
      <c r="I14" s="58">
        <v>0</v>
      </c>
      <c r="J14" s="58">
        <v>0</v>
      </c>
      <c r="K14" s="58">
        <v>0</v>
      </c>
      <c r="L14" s="58">
        <v>0</v>
      </c>
      <c r="M14" s="59">
        <v>0</v>
      </c>
      <c r="N14" s="60">
        <f t="shared" si="0"/>
        <v>0</v>
      </c>
      <c r="O14" s="30"/>
    </row>
    <row r="15" spans="1:41" ht="24.75" customHeight="1">
      <c r="B15" s="61" t="s">
        <v>165</v>
      </c>
      <c r="C15" s="62">
        <f t="shared" ref="C15:N15" si="1">SUM(C5:C14)</f>
        <v>15924.057000000001</v>
      </c>
      <c r="D15" s="63">
        <f t="shared" si="1"/>
        <v>34272.467500000006</v>
      </c>
      <c r="E15" s="63">
        <f t="shared" si="1"/>
        <v>37942.393963333336</v>
      </c>
      <c r="F15" s="63">
        <f t="shared" si="1"/>
        <v>0</v>
      </c>
      <c r="G15" s="63">
        <f t="shared" si="1"/>
        <v>1299.8674127777776</v>
      </c>
      <c r="H15" s="63">
        <f t="shared" si="1"/>
        <v>19480.820366229709</v>
      </c>
      <c r="I15" s="63">
        <f t="shared" si="1"/>
        <v>1806.5868361478217</v>
      </c>
      <c r="J15" s="63">
        <f t="shared" si="1"/>
        <v>6865.863453815261</v>
      </c>
      <c r="K15" s="63">
        <f t="shared" si="1"/>
        <v>28524.895563555554</v>
      </c>
      <c r="L15" s="63">
        <f t="shared" si="1"/>
        <v>0</v>
      </c>
      <c r="M15" s="64">
        <f t="shared" si="1"/>
        <v>18210.636444444444</v>
      </c>
      <c r="N15" s="65">
        <f t="shared" si="1"/>
        <v>164327.58854030393</v>
      </c>
      <c r="O15" s="30"/>
    </row>
    <row r="16" spans="1:41" s="35" customFormat="1" ht="23.25" customHeight="1">
      <c r="B16" s="66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30"/>
    </row>
    <row r="17" spans="2:17" ht="20.25" customHeight="1">
      <c r="B17" s="68" t="s">
        <v>166</v>
      </c>
      <c r="C17" s="69">
        <v>0.81200000000000006</v>
      </c>
      <c r="D17" s="69">
        <v>0.20100000000000001</v>
      </c>
      <c r="E17" s="69">
        <v>0.19800000000000001</v>
      </c>
      <c r="F17" s="69">
        <v>0</v>
      </c>
      <c r="G17" s="69">
        <v>0.27600000000000002</v>
      </c>
      <c r="H17" s="69">
        <v>0.26700000000000002</v>
      </c>
      <c r="I17" s="69">
        <v>0.22700000000000001</v>
      </c>
      <c r="J17" s="69">
        <v>0.249</v>
      </c>
      <c r="K17" s="69">
        <v>0.34100000000000003</v>
      </c>
      <c r="L17" s="69">
        <v>0.38800000000000001</v>
      </c>
      <c r="M17" s="70">
        <v>0</v>
      </c>
      <c r="N17" s="71"/>
      <c r="O17" s="30"/>
    </row>
    <row r="18" spans="2:17" s="35" customFormat="1" ht="60.75" customHeight="1"/>
    <row r="19" spans="2:17" ht="25.5">
      <c r="B19" s="39" t="s">
        <v>167</v>
      </c>
      <c r="C19" s="40" t="s">
        <v>154</v>
      </c>
      <c r="D19" s="40" t="s">
        <v>155</v>
      </c>
      <c r="E19" s="40" t="s">
        <v>156</v>
      </c>
      <c r="F19" s="40" t="s">
        <v>157</v>
      </c>
      <c r="G19" s="40" t="s">
        <v>158</v>
      </c>
      <c r="H19" s="40" t="s">
        <v>159</v>
      </c>
      <c r="I19" s="40" t="s">
        <v>160</v>
      </c>
      <c r="J19" s="40" t="s">
        <v>161</v>
      </c>
      <c r="K19" s="40" t="s">
        <v>162</v>
      </c>
      <c r="L19" s="40" t="s">
        <v>163</v>
      </c>
      <c r="M19" s="41" t="s">
        <v>164</v>
      </c>
      <c r="N19" s="42" t="s">
        <v>165</v>
      </c>
      <c r="O19" s="30"/>
      <c r="P19" s="30"/>
    </row>
    <row r="20" spans="2:17">
      <c r="B20" s="45" t="s">
        <v>117</v>
      </c>
      <c r="C20" s="46">
        <f t="shared" ref="C20:M20" si="2">C5*C$17</f>
        <v>195.73828399999999</v>
      </c>
      <c r="D20" s="72">
        <f t="shared" si="2"/>
        <v>0</v>
      </c>
      <c r="E20" s="47">
        <f t="shared" si="2"/>
        <v>212.02370750000003</v>
      </c>
      <c r="F20" s="47">
        <f t="shared" si="2"/>
        <v>0</v>
      </c>
      <c r="G20" s="47">
        <f t="shared" si="2"/>
        <v>181.63091030000004</v>
      </c>
      <c r="H20" s="47">
        <f t="shared" si="2"/>
        <v>0</v>
      </c>
      <c r="I20" s="47">
        <f t="shared" si="2"/>
        <v>0</v>
      </c>
      <c r="J20" s="47">
        <f t="shared" si="2"/>
        <v>0</v>
      </c>
      <c r="K20" s="47">
        <f t="shared" si="2"/>
        <v>103.14962044444444</v>
      </c>
      <c r="L20" s="47">
        <f t="shared" si="2"/>
        <v>0</v>
      </c>
      <c r="M20" s="48">
        <f t="shared" si="2"/>
        <v>0</v>
      </c>
      <c r="N20" s="49">
        <f t="shared" ref="N20:N29" si="3">SUM(C20:M20)</f>
        <v>692.54252224444451</v>
      </c>
      <c r="O20" s="55">
        <f>N20+N24+N25+N26</f>
        <v>1275.2735600277781</v>
      </c>
      <c r="P20" s="30"/>
    </row>
    <row r="21" spans="2:17">
      <c r="B21" s="45" t="s">
        <v>120</v>
      </c>
      <c r="C21" s="50">
        <f t="shared" ref="C21:M21" si="4">C6*C$17</f>
        <v>1603.7</v>
      </c>
      <c r="D21" s="51">
        <f t="shared" si="4"/>
        <v>0</v>
      </c>
      <c r="E21" s="51">
        <f t="shared" si="4"/>
        <v>5403.5905000000002</v>
      </c>
      <c r="F21" s="51">
        <f t="shared" si="4"/>
        <v>0</v>
      </c>
      <c r="G21" s="51">
        <f t="shared" si="4"/>
        <v>16.008721433333335</v>
      </c>
      <c r="H21" s="51">
        <f t="shared" si="4"/>
        <v>0</v>
      </c>
      <c r="I21" s="51">
        <f t="shared" si="4"/>
        <v>78.995211805555556</v>
      </c>
      <c r="J21" s="51">
        <f t="shared" si="4"/>
        <v>0</v>
      </c>
      <c r="K21" s="51">
        <f t="shared" si="4"/>
        <v>1239.6032</v>
      </c>
      <c r="L21" s="51">
        <f t="shared" si="4"/>
        <v>0</v>
      </c>
      <c r="M21" s="52">
        <f t="shared" si="4"/>
        <v>0</v>
      </c>
      <c r="N21" s="53">
        <f t="shared" si="3"/>
        <v>8341.8976332388884</v>
      </c>
      <c r="O21" s="30"/>
      <c r="P21" s="30"/>
    </row>
    <row r="22" spans="2:17">
      <c r="B22" s="45" t="s">
        <v>123</v>
      </c>
      <c r="C22" s="50">
        <f t="shared" ref="C22:M22" si="5">C7*C$17</f>
        <v>5858.5800000000008</v>
      </c>
      <c r="D22" s="51">
        <f t="shared" si="5"/>
        <v>0</v>
      </c>
      <c r="E22" s="51">
        <f t="shared" si="5"/>
        <v>1883.6083827000002</v>
      </c>
      <c r="F22" s="51">
        <f t="shared" si="5"/>
        <v>0</v>
      </c>
      <c r="G22" s="51">
        <f t="shared" si="5"/>
        <v>161.12377419333333</v>
      </c>
      <c r="H22" s="51">
        <f t="shared" si="5"/>
        <v>0</v>
      </c>
      <c r="I22" s="51">
        <f t="shared" si="5"/>
        <v>0</v>
      </c>
      <c r="J22" s="51">
        <f t="shared" si="5"/>
        <v>0</v>
      </c>
      <c r="K22" s="51">
        <f t="shared" si="5"/>
        <v>8384.236566728001</v>
      </c>
      <c r="L22" s="51">
        <f t="shared" si="5"/>
        <v>0</v>
      </c>
      <c r="M22" s="52">
        <f t="shared" si="5"/>
        <v>0</v>
      </c>
      <c r="N22" s="53">
        <f t="shared" si="3"/>
        <v>16287.548723621336</v>
      </c>
      <c r="O22" s="30"/>
      <c r="P22" s="30"/>
    </row>
    <row r="23" spans="2:17">
      <c r="B23" s="45" t="s">
        <v>129</v>
      </c>
      <c r="C23" s="50">
        <f t="shared" ref="C23:M23" si="6">C8*C$17</f>
        <v>4808.6640000000007</v>
      </c>
      <c r="D23" s="51">
        <f t="shared" si="6"/>
        <v>6888.7659675000014</v>
      </c>
      <c r="E23" s="54">
        <f t="shared" si="6"/>
        <v>13.371414540000002</v>
      </c>
      <c r="F23" s="51">
        <f t="shared" si="6"/>
        <v>0</v>
      </c>
      <c r="G23" s="51">
        <f t="shared" si="6"/>
        <v>0</v>
      </c>
      <c r="H23" s="51">
        <f t="shared" si="6"/>
        <v>0</v>
      </c>
      <c r="I23" s="51">
        <f t="shared" si="6"/>
        <v>0</v>
      </c>
      <c r="J23" s="51">
        <f t="shared" si="6"/>
        <v>0</v>
      </c>
      <c r="K23" s="51">
        <f t="shared" si="6"/>
        <v>0</v>
      </c>
      <c r="L23" s="51">
        <f t="shared" si="6"/>
        <v>0</v>
      </c>
      <c r="M23" s="52">
        <f t="shared" si="6"/>
        <v>0</v>
      </c>
      <c r="N23" s="53">
        <f t="shared" si="3"/>
        <v>11710.801382040003</v>
      </c>
      <c r="O23" s="30"/>
      <c r="P23" s="30"/>
    </row>
    <row r="24" spans="2:17">
      <c r="B24" s="45" t="s">
        <v>132</v>
      </c>
      <c r="C24" s="50">
        <f t="shared" ref="C24:M24" si="7">C9*C$17</f>
        <v>463.65200000000004</v>
      </c>
      <c r="D24" s="51">
        <f t="shared" si="7"/>
        <v>0</v>
      </c>
      <c r="E24" s="51">
        <f t="shared" si="7"/>
        <v>0</v>
      </c>
      <c r="F24" s="51">
        <f t="shared" si="7"/>
        <v>0</v>
      </c>
      <c r="G24" s="51">
        <f t="shared" si="7"/>
        <v>0</v>
      </c>
      <c r="H24" s="51">
        <f t="shared" si="7"/>
        <v>0</v>
      </c>
      <c r="I24" s="51">
        <f t="shared" si="7"/>
        <v>0</v>
      </c>
      <c r="J24" s="51">
        <f t="shared" si="7"/>
        <v>0</v>
      </c>
      <c r="K24" s="51">
        <f t="shared" si="7"/>
        <v>0</v>
      </c>
      <c r="L24" s="51">
        <f t="shared" si="7"/>
        <v>0</v>
      </c>
      <c r="M24" s="51">
        <f t="shared" si="7"/>
        <v>0</v>
      </c>
      <c r="N24" s="53">
        <f t="shared" si="3"/>
        <v>463.65200000000004</v>
      </c>
      <c r="O24" s="30"/>
      <c r="P24" s="30"/>
    </row>
    <row r="25" spans="2:17">
      <c r="B25" s="45" t="s">
        <v>135</v>
      </c>
      <c r="C25" s="50">
        <f t="shared" ref="C25:M25" si="8">C10*C$17</f>
        <v>0</v>
      </c>
      <c r="D25" s="51">
        <f t="shared" si="8"/>
        <v>0</v>
      </c>
      <c r="E25" s="51">
        <f t="shared" si="8"/>
        <v>0</v>
      </c>
      <c r="F25" s="51">
        <f t="shared" si="8"/>
        <v>0</v>
      </c>
      <c r="G25" s="51">
        <f t="shared" si="8"/>
        <v>0</v>
      </c>
      <c r="H25" s="51">
        <f t="shared" si="8"/>
        <v>37.335799633333338</v>
      </c>
      <c r="I25" s="51">
        <f t="shared" si="8"/>
        <v>0</v>
      </c>
      <c r="J25" s="51">
        <f t="shared" si="8"/>
        <v>0</v>
      </c>
      <c r="K25" s="51">
        <f t="shared" si="8"/>
        <v>0</v>
      </c>
      <c r="L25" s="51">
        <f t="shared" si="8"/>
        <v>0</v>
      </c>
      <c r="M25" s="51">
        <f t="shared" si="8"/>
        <v>0</v>
      </c>
      <c r="N25" s="53">
        <f t="shared" si="3"/>
        <v>37.335799633333338</v>
      </c>
      <c r="O25" s="30"/>
      <c r="P25" s="30"/>
    </row>
    <row r="26" spans="2:17">
      <c r="B26" s="45" t="s">
        <v>138</v>
      </c>
      <c r="C26" s="50">
        <f t="shared" ref="C26:M26" si="9">C11*C$17</f>
        <v>0</v>
      </c>
      <c r="D26" s="51">
        <f t="shared" si="9"/>
        <v>0</v>
      </c>
      <c r="E26" s="51">
        <f t="shared" si="9"/>
        <v>0</v>
      </c>
      <c r="F26" s="51">
        <f t="shared" si="9"/>
        <v>0</v>
      </c>
      <c r="G26" s="51">
        <f t="shared" si="9"/>
        <v>0</v>
      </c>
      <c r="H26" s="51">
        <f t="shared" si="9"/>
        <v>81.74323815000001</v>
      </c>
      <c r="I26" s="51">
        <f t="shared" si="9"/>
        <v>0</v>
      </c>
      <c r="J26" s="51">
        <f t="shared" si="9"/>
        <v>0</v>
      </c>
      <c r="K26" s="51">
        <f t="shared" si="9"/>
        <v>0</v>
      </c>
      <c r="L26" s="51">
        <f t="shared" si="9"/>
        <v>0</v>
      </c>
      <c r="M26" s="51">
        <f t="shared" si="9"/>
        <v>0</v>
      </c>
      <c r="N26" s="53">
        <f t="shared" si="3"/>
        <v>81.74323815000001</v>
      </c>
      <c r="O26" s="55">
        <f>N26+N25</f>
        <v>119.07903778333335</v>
      </c>
      <c r="P26" s="30"/>
    </row>
    <row r="27" spans="2:17">
      <c r="B27" s="45" t="s">
        <v>141</v>
      </c>
      <c r="C27" s="50">
        <f t="shared" ref="C27:M27" si="10">C12*C$17</f>
        <v>0</v>
      </c>
      <c r="D27" s="51">
        <f t="shared" si="10"/>
        <v>0</v>
      </c>
      <c r="E27" s="51">
        <f t="shared" si="10"/>
        <v>0</v>
      </c>
      <c r="F27" s="51">
        <f t="shared" si="10"/>
        <v>0</v>
      </c>
      <c r="G27" s="51">
        <f t="shared" si="10"/>
        <v>0</v>
      </c>
      <c r="H27" s="51">
        <f t="shared" si="10"/>
        <v>5082.2999999999993</v>
      </c>
      <c r="I27" s="51">
        <f t="shared" si="10"/>
        <v>331.09999999999997</v>
      </c>
      <c r="J27" s="51">
        <f t="shared" si="10"/>
        <v>1709.6</v>
      </c>
      <c r="K27" s="51">
        <f t="shared" si="10"/>
        <v>0</v>
      </c>
      <c r="L27" s="51">
        <f t="shared" si="10"/>
        <v>0</v>
      </c>
      <c r="M27" s="52">
        <f t="shared" si="10"/>
        <v>0</v>
      </c>
      <c r="N27" s="53">
        <f t="shared" si="3"/>
        <v>7123</v>
      </c>
      <c r="O27" s="30"/>
      <c r="P27" s="30"/>
    </row>
    <row r="28" spans="2:17">
      <c r="B28" s="45" t="s">
        <v>144</v>
      </c>
      <c r="C28" s="50">
        <f t="shared" ref="C28:M28" si="11">C13*C$17</f>
        <v>0</v>
      </c>
      <c r="D28" s="51">
        <f t="shared" si="11"/>
        <v>0</v>
      </c>
      <c r="E28" s="51">
        <f t="shared" si="11"/>
        <v>0</v>
      </c>
      <c r="F28" s="51">
        <f t="shared" si="11"/>
        <v>0</v>
      </c>
      <c r="G28" s="51">
        <f t="shared" si="11"/>
        <v>0</v>
      </c>
      <c r="H28" s="51">
        <f t="shared" si="11"/>
        <v>0</v>
      </c>
      <c r="I28" s="51">
        <f t="shared" si="11"/>
        <v>0</v>
      </c>
      <c r="J28" s="51">
        <f t="shared" si="11"/>
        <v>0</v>
      </c>
      <c r="K28" s="51">
        <f t="shared" si="11"/>
        <v>0</v>
      </c>
      <c r="L28" s="51">
        <f t="shared" si="11"/>
        <v>0</v>
      </c>
      <c r="M28" s="52">
        <f t="shared" si="11"/>
        <v>0</v>
      </c>
      <c r="N28" s="53">
        <f t="shared" si="3"/>
        <v>0</v>
      </c>
      <c r="O28" s="30"/>
      <c r="P28" s="30"/>
    </row>
    <row r="29" spans="2:17">
      <c r="B29" s="56" t="s">
        <v>147</v>
      </c>
      <c r="C29" s="57">
        <f t="shared" ref="C29:M29" si="12">C14*C$17</f>
        <v>0</v>
      </c>
      <c r="D29" s="58">
        <f t="shared" si="12"/>
        <v>0</v>
      </c>
      <c r="E29" s="58">
        <f t="shared" si="12"/>
        <v>0</v>
      </c>
      <c r="F29" s="58">
        <f t="shared" si="12"/>
        <v>0</v>
      </c>
      <c r="G29" s="58">
        <f t="shared" si="12"/>
        <v>0</v>
      </c>
      <c r="H29" s="58">
        <f t="shared" si="12"/>
        <v>0</v>
      </c>
      <c r="I29" s="58">
        <f t="shared" si="12"/>
        <v>0</v>
      </c>
      <c r="J29" s="58">
        <f t="shared" si="12"/>
        <v>0</v>
      </c>
      <c r="K29" s="58">
        <f t="shared" si="12"/>
        <v>0</v>
      </c>
      <c r="L29" s="58">
        <f t="shared" si="12"/>
        <v>0</v>
      </c>
      <c r="M29" s="59">
        <f t="shared" si="12"/>
        <v>0</v>
      </c>
      <c r="N29" s="60">
        <f t="shared" si="3"/>
        <v>0</v>
      </c>
      <c r="O29" s="73" t="s">
        <v>168</v>
      </c>
      <c r="P29" s="74">
        <f>SUM(BUD_GMIN!I15+BUD_USLUG!I15+BUD_MIESZK!I15+PRZEM!I15+OSW!D5+TR_GMIN!I9+TR_PUBL!I9+TR_PRYW!J12)</f>
        <v>44738.869298928003</v>
      </c>
      <c r="Q29" s="75"/>
    </row>
    <row r="30" spans="2:17">
      <c r="B30" s="61" t="s">
        <v>165</v>
      </c>
      <c r="C30" s="62">
        <f t="shared" ref="C30:N30" si="13">SUM(C20:C29)</f>
        <v>12930.334284000002</v>
      </c>
      <c r="D30" s="63">
        <f t="shared" si="13"/>
        <v>6888.7659675000014</v>
      </c>
      <c r="E30" s="63">
        <f t="shared" si="13"/>
        <v>7512.5940047400009</v>
      </c>
      <c r="F30" s="63">
        <f t="shared" si="13"/>
        <v>0</v>
      </c>
      <c r="G30" s="63">
        <f t="shared" si="13"/>
        <v>358.76340592666668</v>
      </c>
      <c r="H30" s="63">
        <f t="shared" si="13"/>
        <v>5201.3790377833329</v>
      </c>
      <c r="I30" s="63">
        <f t="shared" si="13"/>
        <v>410.09521180555555</v>
      </c>
      <c r="J30" s="63">
        <f t="shared" si="13"/>
        <v>1709.6</v>
      </c>
      <c r="K30" s="63">
        <f t="shared" si="13"/>
        <v>9726.9893871724453</v>
      </c>
      <c r="L30" s="63">
        <f t="shared" si="13"/>
        <v>0</v>
      </c>
      <c r="M30" s="64">
        <f t="shared" si="13"/>
        <v>0</v>
      </c>
      <c r="N30" s="65">
        <f t="shared" si="13"/>
        <v>44738.521298928004</v>
      </c>
      <c r="O30" s="73" t="str">
        <f>IF(N30-P30&lt;1,"OK","BŁĄD")</f>
        <v>OK</v>
      </c>
      <c r="P30" s="76">
        <f>SUM(BUD_GMIN!I15,BUD_USLUG!I15,BUD_MIESZK!I15,PRZEM!I15,OSW!D5,TR_GMIN!I9,TR_PUBL!I9,TR_PRYW!J12)</f>
        <v>44738.869298928003</v>
      </c>
      <c r="Q30" s="77" t="s">
        <v>169</v>
      </c>
    </row>
    <row r="31" spans="2:17" s="35" customFormat="1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73" t="str">
        <f>IF(O30="BŁĄD","Sprawdź dane na arkuszach obszarów - wskaźniki emisji i energii","")</f>
        <v/>
      </c>
      <c r="P31" s="73"/>
      <c r="Q31" s="75"/>
    </row>
    <row r="32" spans="2:17" s="35" customFormat="1">
      <c r="B32" s="78" t="s">
        <v>170</v>
      </c>
      <c r="C32" s="79">
        <f>OGOLNE!D18</f>
        <v>8166</v>
      </c>
      <c r="D32" s="80" t="s">
        <v>171</v>
      </c>
      <c r="E32" s="30"/>
      <c r="F32" s="30"/>
      <c r="G32" s="30"/>
      <c r="H32" s="30"/>
      <c r="I32" s="30"/>
      <c r="J32" s="30"/>
      <c r="K32" s="30"/>
      <c r="L32" s="30"/>
      <c r="M32" s="30"/>
      <c r="N32" s="81"/>
      <c r="O32" s="30"/>
      <c r="P32" s="30"/>
    </row>
    <row r="33" spans="2:18" s="35" customFormat="1">
      <c r="B33" s="82" t="s">
        <v>172</v>
      </c>
      <c r="C33" s="83">
        <f>N30/C32</f>
        <v>5.4786335168905218</v>
      </c>
      <c r="D33" s="84" t="s">
        <v>173</v>
      </c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8" s="35" customFormat="1" ht="14.25">
      <c r="Q34" s="85">
        <f>K30*5.5%</f>
        <v>534.9844162944845</v>
      </c>
      <c r="R34" s="85">
        <f>K30-Q34</f>
        <v>9192.0049708779607</v>
      </c>
    </row>
    <row r="35" spans="2:18" s="35" customFormat="1" ht="14.25"/>
    <row r="36" spans="2:18" s="35" customFormat="1" ht="14.25"/>
    <row r="37" spans="2:18" s="35" customFormat="1" ht="14.25"/>
    <row r="38" spans="2:18" s="35" customFormat="1" ht="14.25"/>
    <row r="39" spans="2:18" s="35" customFormat="1" ht="14.25"/>
    <row r="40" spans="2:18" s="35" customFormat="1" ht="14.25"/>
    <row r="41" spans="2:18" s="35" customFormat="1" ht="14.25"/>
    <row r="42" spans="2:18" s="35" customFormat="1" ht="14.25"/>
    <row r="43" spans="2:18" s="35" customFormat="1" ht="14.25"/>
    <row r="44" spans="2:18" s="35" customFormat="1" ht="14.25"/>
    <row r="45" spans="2:18" s="35" customFormat="1" ht="14.25"/>
    <row r="46" spans="2:18" s="35" customFormat="1" ht="14.25"/>
    <row r="47" spans="2:18" s="35" customFormat="1" ht="14.25"/>
    <row r="48" spans="2:18" s="35" customFormat="1" ht="15" customHeight="1"/>
    <row r="49" s="35" customFormat="1" ht="24" customHeight="1"/>
    <row r="50" s="35" customFormat="1" ht="15.75" customHeight="1"/>
    <row r="51" s="35" customFormat="1" ht="25.5" customHeight="1"/>
    <row r="52" s="35" customFormat="1" ht="20.25" customHeight="1"/>
    <row r="53" s="35" customFormat="1" ht="30.75" customHeight="1"/>
    <row r="54" s="35" customFormat="1" ht="22.5" customHeight="1"/>
    <row r="55" s="35" customFormat="1" ht="27" customHeight="1"/>
    <row r="56" s="35" customFormat="1" ht="13.5" customHeight="1"/>
    <row r="57" s="35" customFormat="1" ht="19.5" customHeight="1"/>
    <row r="58" s="35" customFormat="1" ht="15.75" customHeight="1"/>
    <row r="59" s="35" customFormat="1" ht="15.75" customHeight="1"/>
    <row r="60" s="35" customFormat="1" ht="14.25"/>
    <row r="61" s="35" customFormat="1" ht="14.25"/>
    <row r="62" s="35" customFormat="1" ht="14.25"/>
    <row r="63" s="35" customFormat="1" ht="14.25"/>
    <row r="64" s="35" customFormat="1" ht="14.25"/>
    <row r="65" s="35" customFormat="1" ht="14.25"/>
    <row r="66" s="35" customFormat="1" ht="14.25"/>
    <row r="67" s="35" customFormat="1" ht="14.25"/>
    <row r="68" s="35" customFormat="1" ht="14.25"/>
    <row r="69" s="35" customFormat="1" ht="14.25"/>
    <row r="70" s="35" customFormat="1" ht="14.25"/>
    <row r="71" s="35" customFormat="1" ht="14.25"/>
    <row r="72" s="35" customFormat="1" ht="14.25"/>
    <row r="73" s="35" customFormat="1" ht="14.25"/>
    <row r="74" s="35" customFormat="1" ht="14.25"/>
    <row r="75" s="35" customFormat="1" ht="14.25"/>
    <row r="76" s="35" customFormat="1" ht="14.25"/>
    <row r="77" s="35" customFormat="1" ht="14.25"/>
    <row r="78" s="35" customFormat="1" ht="14.25"/>
    <row r="79" s="35" customFormat="1" ht="14.25"/>
    <row r="80" s="35" customFormat="1" ht="14.25"/>
    <row r="81" s="35" customFormat="1" ht="14.25"/>
    <row r="82" s="35" customFormat="1" ht="14.25"/>
    <row r="83" s="35" customFormat="1" ht="14.25"/>
    <row r="84" s="35" customFormat="1" ht="14.25"/>
    <row r="85" s="35" customFormat="1" ht="14.25"/>
    <row r="86" s="35" customFormat="1" ht="14.25"/>
    <row r="87" s="35" customFormat="1" ht="14.25"/>
    <row r="88" s="35" customFormat="1" ht="14.25"/>
    <row r="89" s="35" customFormat="1" ht="14.25"/>
    <row r="90" s="35" customFormat="1" ht="14.25"/>
    <row r="91" s="35" customFormat="1" ht="14.25"/>
    <row r="92" s="35" customFormat="1" ht="14.25"/>
    <row r="93" s="35" customFormat="1" ht="14.25"/>
    <row r="94" s="35" customFormat="1" ht="14.25"/>
    <row r="95" s="35" customFormat="1" ht="14.25"/>
    <row r="96" s="35" customFormat="1" ht="14.25"/>
    <row r="97" s="35" customFormat="1" ht="14.25"/>
    <row r="98" s="35" customFormat="1" ht="14.25"/>
    <row r="99" s="35" customFormat="1" ht="14.25"/>
    <row r="100" s="35" customFormat="1" ht="14.25"/>
    <row r="101" s="35" customFormat="1" ht="14.25"/>
    <row r="102" s="35" customFormat="1" ht="14.25"/>
    <row r="103" s="35" customFormat="1" ht="14.25"/>
    <row r="104" s="35" customFormat="1" ht="14.25"/>
    <row r="105" s="35" customFormat="1" ht="14.25"/>
    <row r="106" s="35" customFormat="1" ht="14.25"/>
    <row r="107" s="35" customFormat="1" ht="14.25"/>
    <row r="108" s="35" customFormat="1" ht="14.25"/>
    <row r="109" s="35" customFormat="1" ht="14.25"/>
    <row r="110" s="35" customFormat="1" ht="14.25"/>
    <row r="111" s="35" customFormat="1" ht="14.25"/>
    <row r="112" s="35" customFormat="1" ht="14.25"/>
    <row r="113" s="35" customFormat="1" ht="14.25"/>
    <row r="114" s="35" customFormat="1" ht="14.25"/>
    <row r="115" s="35" customFormat="1" ht="14.25"/>
    <row r="116" s="35" customFormat="1" ht="14.25"/>
    <row r="117" s="35" customFormat="1" ht="14.25"/>
    <row r="118" s="35" customFormat="1" ht="14.25"/>
    <row r="119" s="35" customFormat="1" ht="14.25"/>
    <row r="120" s="35" customFormat="1" ht="14.25"/>
    <row r="121" s="35" customFormat="1" ht="14.25"/>
    <row r="122" s="35" customFormat="1" ht="14.25"/>
    <row r="123" s="35" customFormat="1" ht="14.25"/>
    <row r="124" s="35" customFormat="1" ht="14.25"/>
    <row r="125" s="35" customFormat="1" ht="14.25"/>
    <row r="126" s="35" customFormat="1" ht="14.25"/>
    <row r="127" s="35" customFormat="1" ht="14.25"/>
    <row r="128" s="35" customFormat="1" ht="14.25"/>
    <row r="129" s="35" customFormat="1" ht="14.25"/>
    <row r="130" s="35" customFormat="1" ht="14.25"/>
    <row r="131" s="35" customFormat="1" ht="14.25"/>
    <row r="132" s="35" customFormat="1" ht="14.25"/>
    <row r="133" s="35" customFormat="1" ht="14.25"/>
    <row r="134" s="35" customFormat="1" ht="14.25"/>
    <row r="135" s="35" customFormat="1" ht="14.25"/>
    <row r="136" s="35" customFormat="1" ht="14.25"/>
    <row r="137" s="35" customFormat="1" ht="14.25"/>
    <row r="138" s="35" customFormat="1" ht="14.25"/>
    <row r="139" s="35" customFormat="1" ht="14.25"/>
    <row r="140" s="35" customFormat="1" ht="14.25"/>
    <row r="141" s="35" customFormat="1" ht="14.25"/>
    <row r="142" s="35" customFormat="1" ht="14.25"/>
    <row r="143" s="35" customFormat="1" ht="14.25"/>
    <row r="144" s="35" customFormat="1" ht="14.25"/>
    <row r="145" s="35" customFormat="1" ht="14.25"/>
    <row r="146" s="35" customFormat="1" ht="14.25"/>
    <row r="147" s="35" customFormat="1" ht="14.25"/>
    <row r="148" s="35" customFormat="1" ht="14.25"/>
    <row r="149" s="35" customFormat="1" ht="14.25"/>
    <row r="150" s="35" customFormat="1" ht="14.25"/>
    <row r="151" s="35" customFormat="1" ht="14.25"/>
    <row r="152" s="35" customFormat="1" ht="14.25"/>
    <row r="153" s="35" customFormat="1" ht="14.25"/>
    <row r="154" s="35" customFormat="1" ht="14.25"/>
    <row r="155" s="35" customFormat="1" ht="14.25"/>
    <row r="156" s="35" customFormat="1" ht="14.25"/>
    <row r="157" s="35" customFormat="1" ht="14.25"/>
    <row r="158" s="35" customFormat="1" ht="14.25"/>
    <row r="159" s="35" customFormat="1" ht="14.25"/>
    <row r="160" s="35" customFormat="1" ht="14.25"/>
    <row r="161" s="35" customFormat="1" ht="14.25"/>
    <row r="162" s="35" customFormat="1" ht="14.25"/>
    <row r="163" s="35" customFormat="1" ht="14.25"/>
    <row r="164" s="35" customFormat="1" ht="14.25"/>
    <row r="165" s="35" customFormat="1" ht="14.25"/>
    <row r="166" s="35" customFormat="1" ht="14.25"/>
    <row r="167" s="35" customFormat="1" ht="14.25"/>
    <row r="168" s="35" customFormat="1" ht="14.25"/>
    <row r="169" s="35" customFormat="1" ht="14.25"/>
    <row r="170" s="35" customFormat="1" ht="14.25"/>
    <row r="171" s="35" customFormat="1" ht="14.25"/>
    <row r="172" s="35" customFormat="1" ht="14.25"/>
    <row r="173" s="35" customFormat="1" ht="14.25"/>
    <row r="174" s="35" customFormat="1" ht="14.25"/>
    <row r="175" s="35" customFormat="1" ht="14.25"/>
    <row r="176" s="35" customFormat="1" ht="14.25"/>
    <row r="177" s="35" customFormat="1" ht="14.25"/>
    <row r="178" s="35" customFormat="1" ht="14.25"/>
    <row r="179" s="35" customFormat="1" ht="14.25"/>
    <row r="180" s="35" customFormat="1" ht="14.25"/>
    <row r="181" s="35" customFormat="1" ht="14.25"/>
    <row r="182" s="35" customFormat="1" ht="14.25"/>
    <row r="183" s="35" customFormat="1" ht="14.25"/>
    <row r="184" s="35" customFormat="1" ht="14.25"/>
    <row r="185" s="35" customFormat="1" ht="14.25"/>
    <row r="186" s="35" customFormat="1" ht="14.25"/>
    <row r="187" s="35" customFormat="1" ht="14.25"/>
    <row r="188" s="35" customFormat="1" ht="14.25"/>
    <row r="189" s="35" customFormat="1" ht="14.25"/>
    <row r="190" s="35" customFormat="1" ht="14.25"/>
    <row r="191" s="35" customFormat="1" ht="14.25"/>
    <row r="192" s="35" customFormat="1" ht="14.25"/>
    <row r="193" s="35" customFormat="1" ht="14.25"/>
    <row r="194" s="35" customFormat="1" ht="14.25"/>
    <row r="195" s="35" customFormat="1" ht="14.25"/>
    <row r="196" s="35" customFormat="1" ht="14.25"/>
    <row r="197" s="35" customFormat="1" ht="14.25"/>
    <row r="198" s="35" customFormat="1" ht="14.25"/>
    <row r="199" s="35" customFormat="1" ht="14.25"/>
    <row r="200" s="35" customFormat="1" ht="14.25"/>
    <row r="201" s="35" customFormat="1" ht="14.25"/>
    <row r="202" s="35" customFormat="1" ht="14.25"/>
    <row r="203" s="35" customFormat="1" ht="14.25"/>
    <row r="204" s="35" customFormat="1" ht="14.25"/>
    <row r="205" s="35" customFormat="1" ht="14.25"/>
    <row r="206" s="35" customFormat="1" ht="14.25"/>
    <row r="207" s="35" customFormat="1" ht="14.25"/>
    <row r="208" s="35" customFormat="1" ht="14.25"/>
    <row r="209" s="35" customFormat="1" ht="14.25"/>
    <row r="210" s="35" customFormat="1" ht="14.25"/>
    <row r="211" s="35" customFormat="1" ht="14.25"/>
    <row r="212" s="35" customFormat="1" ht="14.25"/>
    <row r="213" s="35" customFormat="1" ht="14.25"/>
    <row r="214" s="35" customFormat="1" ht="14.25"/>
    <row r="215" s="35" customFormat="1" ht="14.25"/>
    <row r="216" s="35" customFormat="1" ht="14.25"/>
    <row r="217" s="35" customFormat="1" ht="14.25"/>
    <row r="218" s="35" customFormat="1" ht="14.25"/>
    <row r="219" s="35" customFormat="1" ht="14.25"/>
    <row r="220" s="35" customFormat="1" ht="14.25"/>
    <row r="221" s="35" customFormat="1" ht="14.25"/>
    <row r="222" s="35" customFormat="1" ht="14.25"/>
    <row r="223" s="35" customFormat="1" ht="14.25"/>
    <row r="224" s="35" customFormat="1" ht="14.25"/>
    <row r="225" s="35" customFormat="1" ht="14.25"/>
    <row r="226" s="35" customFormat="1" ht="14.25"/>
    <row r="227" s="35" customFormat="1" ht="14.25"/>
    <row r="228" s="35" customFormat="1" ht="14.25"/>
    <row r="229" s="35" customFormat="1" ht="14.25"/>
    <row r="230" s="35" customFormat="1" ht="14.25"/>
    <row r="231" s="35" customFormat="1" ht="14.25"/>
    <row r="232" s="35" customFormat="1" ht="14.25"/>
    <row r="233" s="35" customFormat="1" ht="14.25"/>
    <row r="234" s="35" customFormat="1" ht="14.25"/>
    <row r="235" s="35" customFormat="1" ht="14.25"/>
    <row r="236" s="35" customFormat="1" ht="14.25"/>
    <row r="237" s="35" customFormat="1" ht="14.25"/>
    <row r="238" s="35" customFormat="1" ht="14.25"/>
    <row r="239" s="35" customFormat="1" ht="14.25"/>
    <row r="240" s="35" customFormat="1" ht="14.25"/>
    <row r="241" s="35" customFormat="1" ht="14.25"/>
    <row r="242" s="35" customFormat="1" ht="14.25"/>
    <row r="243" s="35" customFormat="1" ht="14.25"/>
    <row r="244" s="35" customFormat="1" ht="14.25"/>
    <row r="245" s="35" customFormat="1" ht="14.25"/>
    <row r="246" s="35" customFormat="1" ht="14.25"/>
    <row r="247" s="35" customFormat="1" ht="14.25"/>
    <row r="248" s="35" customFormat="1" ht="14.25"/>
    <row r="249" s="35" customFormat="1" ht="14.25"/>
    <row r="250" s="35" customFormat="1" ht="14.25"/>
    <row r="251" s="35" customFormat="1" ht="14.25"/>
    <row r="252" s="35" customFormat="1" ht="14.25"/>
    <row r="253" s="35" customFormat="1" ht="14.25"/>
    <row r="254" s="35" customFormat="1" ht="14.25"/>
    <row r="255" s="35" customFormat="1" ht="14.25"/>
    <row r="256" s="35" customFormat="1" ht="14.25"/>
    <row r="257" s="35" customFormat="1" ht="14.25"/>
    <row r="258" s="35" customFormat="1" ht="14.25"/>
    <row r="259" s="35" customFormat="1" ht="14.25"/>
    <row r="260" s="35" customFormat="1" ht="14.25"/>
    <row r="261" s="35" customFormat="1" ht="14.25"/>
    <row r="262" s="35" customFormat="1" ht="14.25"/>
    <row r="263" s="35" customFormat="1" ht="14.25"/>
    <row r="264" s="35" customFormat="1" ht="14.25"/>
    <row r="265" s="35" customFormat="1" ht="14.25"/>
    <row r="266" s="35" customFormat="1" ht="14.25"/>
    <row r="267" s="35" customFormat="1" ht="14.25"/>
    <row r="268" s="35" customFormat="1" ht="14.25"/>
  </sheetData>
  <pageMargins left="0.7" right="0.7" top="0.75" bottom="0.75" header="0.51180555555555496" footer="0.51180555555555496"/>
  <pageSetup paperSize="9" firstPageNumber="0" orientation="landscape" horizontalDpi="300" verticalDpi="300"/>
  <colBreaks count="1" manualBreakCount="1">
    <brk id="17" max="1048575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44"/>
  <sheetViews>
    <sheetView zoomScaleNormal="100" workbookViewId="0">
      <selection activeCell="C13" sqref="C13"/>
    </sheetView>
  </sheetViews>
  <sheetFormatPr defaultRowHeight="15"/>
  <cols>
    <col min="1" max="1" width="24.28515625" customWidth="1"/>
    <col min="2" max="2" width="11.5703125" customWidth="1"/>
    <col min="3" max="3" width="12.42578125" customWidth="1"/>
    <col min="4" max="4" width="11.42578125"/>
    <col min="5" max="5" width="10.42578125" customWidth="1"/>
    <col min="6" max="6" width="11.42578125"/>
    <col min="7" max="7" width="12" customWidth="1"/>
    <col min="8" max="9" width="8.7109375" customWidth="1"/>
    <col min="10" max="10" width="12.7109375" customWidth="1"/>
    <col min="11" max="11" width="10.28515625" customWidth="1"/>
    <col min="12" max="12" width="11.140625" customWidth="1"/>
    <col min="13" max="13" width="13.140625" customWidth="1"/>
    <col min="14" max="14" width="8.7109375" customWidth="1"/>
    <col min="15" max="15" width="16.42578125" customWidth="1"/>
    <col min="16" max="16" width="14.42578125" customWidth="1"/>
    <col min="17" max="18" width="8.7109375" customWidth="1"/>
    <col min="19" max="19" width="25" customWidth="1"/>
    <col min="20" max="20" width="15.5703125" customWidth="1"/>
    <col min="21" max="21" width="16.28515625" customWidth="1"/>
    <col min="22" max="23" width="18.140625" customWidth="1"/>
    <col min="24" max="24" width="8.7109375" customWidth="1"/>
    <col min="25" max="25" width="29.42578125" customWidth="1"/>
    <col min="26" max="26" width="15" customWidth="1"/>
    <col min="27" max="27" width="17.85546875" customWidth="1"/>
    <col min="28" max="28" width="15.42578125" customWidth="1"/>
    <col min="29" max="29" width="15.85546875" customWidth="1"/>
    <col min="30" max="30" width="17.140625" customWidth="1"/>
    <col min="31" max="32" width="20.7109375" customWidth="1"/>
    <col min="33" max="33" width="8.7109375" customWidth="1"/>
    <col min="34" max="34" width="23.5703125" customWidth="1"/>
    <col min="35" max="35" width="14" customWidth="1"/>
    <col min="36" max="36" width="17.7109375" customWidth="1"/>
    <col min="37" max="37" width="15.5703125" customWidth="1"/>
    <col min="38" max="38" width="13.28515625" customWidth="1"/>
    <col min="39" max="1025" width="8.7109375" customWidth="1"/>
  </cols>
  <sheetData>
    <row r="1" spans="1:38" ht="15" customHeight="1">
      <c r="A1" s="395" t="s">
        <v>660</v>
      </c>
      <c r="B1" s="395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  <c r="AK1" s="86"/>
      <c r="AL1" s="27"/>
    </row>
    <row r="2" spans="1:38">
      <c r="A2" s="87" t="s">
        <v>174</v>
      </c>
      <c r="B2" s="385">
        <v>0.1</v>
      </c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27"/>
    </row>
    <row r="3" spans="1:38">
      <c r="A3" s="87" t="s">
        <v>175</v>
      </c>
      <c r="B3" s="385">
        <v>0.12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27"/>
    </row>
    <row r="4" spans="1:38">
      <c r="A4" s="87" t="s">
        <v>176</v>
      </c>
      <c r="B4" s="385">
        <v>0.2</v>
      </c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27"/>
    </row>
    <row r="5" spans="1:38">
      <c r="A5" s="87" t="s">
        <v>177</v>
      </c>
      <c r="B5" s="385">
        <v>0.02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27"/>
    </row>
    <row r="6" spans="1:38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86"/>
      <c r="AL6" s="27"/>
    </row>
    <row r="7" spans="1:38" ht="30" customHeight="1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396" t="s">
        <v>178</v>
      </c>
      <c r="T7" s="396"/>
      <c r="U7" s="396"/>
      <c r="V7" s="396"/>
      <c r="W7" s="89"/>
      <c r="X7" s="86"/>
      <c r="Y7" s="397" t="s">
        <v>179</v>
      </c>
      <c r="Z7" s="397"/>
      <c r="AA7" s="397"/>
      <c r="AB7" s="397"/>
      <c r="AC7" s="397"/>
      <c r="AD7" s="397"/>
      <c r="AE7" s="90"/>
      <c r="AF7" s="90"/>
      <c r="AG7" s="86"/>
      <c r="AH7" s="398" t="s">
        <v>180</v>
      </c>
      <c r="AI7" s="398"/>
      <c r="AJ7" s="398"/>
      <c r="AK7" s="398"/>
      <c r="AL7" s="86"/>
    </row>
    <row r="8" spans="1:38" ht="89.25">
      <c r="A8" s="91" t="s">
        <v>153</v>
      </c>
      <c r="B8" s="92" t="s">
        <v>154</v>
      </c>
      <c r="C8" s="92" t="s">
        <v>155</v>
      </c>
      <c r="D8" s="92" t="s">
        <v>156</v>
      </c>
      <c r="E8" s="92" t="s">
        <v>157</v>
      </c>
      <c r="F8" s="92" t="s">
        <v>158</v>
      </c>
      <c r="G8" s="92" t="s">
        <v>159</v>
      </c>
      <c r="H8" s="92" t="s">
        <v>160</v>
      </c>
      <c r="I8" s="92" t="s">
        <v>161</v>
      </c>
      <c r="J8" s="92" t="s">
        <v>162</v>
      </c>
      <c r="K8" s="92" t="s">
        <v>163</v>
      </c>
      <c r="L8" s="92" t="s">
        <v>164</v>
      </c>
      <c r="M8" s="93" t="s">
        <v>165</v>
      </c>
      <c r="N8" s="94"/>
      <c r="O8" s="95" t="s">
        <v>181</v>
      </c>
      <c r="P8" s="95" t="s">
        <v>182</v>
      </c>
      <c r="Q8" s="88"/>
      <c r="R8" s="88"/>
      <c r="S8" s="96" t="s">
        <v>183</v>
      </c>
      <c r="T8" s="96" t="s">
        <v>184</v>
      </c>
      <c r="U8" s="96" t="s">
        <v>185</v>
      </c>
      <c r="V8" s="96" t="s">
        <v>186</v>
      </c>
      <c r="W8" s="96" t="s">
        <v>187</v>
      </c>
      <c r="X8" s="86"/>
      <c r="Y8" s="96" t="s">
        <v>183</v>
      </c>
      <c r="Z8" s="96" t="s">
        <v>188</v>
      </c>
      <c r="AA8" s="96" t="s">
        <v>189</v>
      </c>
      <c r="AB8" s="96" t="s">
        <v>190</v>
      </c>
      <c r="AC8" s="96" t="s">
        <v>191</v>
      </c>
      <c r="AD8" s="96" t="s">
        <v>192</v>
      </c>
      <c r="AE8" s="96" t="s">
        <v>193</v>
      </c>
      <c r="AF8" s="96" t="s">
        <v>194</v>
      </c>
      <c r="AG8" s="86"/>
      <c r="AH8" s="96" t="s">
        <v>183</v>
      </c>
      <c r="AI8" s="96" t="s">
        <v>195</v>
      </c>
      <c r="AJ8" s="96" t="s">
        <v>196</v>
      </c>
      <c r="AK8" s="96" t="s">
        <v>197</v>
      </c>
      <c r="AL8" s="96" t="s">
        <v>198</v>
      </c>
    </row>
    <row r="9" spans="1:38" ht="39">
      <c r="A9" s="97" t="s">
        <v>117</v>
      </c>
      <c r="B9" s="98">
        <f>RAPORT!C5</f>
        <v>241.05699999999999</v>
      </c>
      <c r="C9" s="98">
        <f>RAPORT!D5</f>
        <v>0</v>
      </c>
      <c r="D9" s="98">
        <f>RAPORT!E5</f>
        <v>1070.8268055555557</v>
      </c>
      <c r="E9" s="98">
        <f>RAPORT!F5</f>
        <v>0</v>
      </c>
      <c r="F9" s="98">
        <f>RAPORT!G5</f>
        <v>658.0830083333334</v>
      </c>
      <c r="G9" s="98">
        <f>RAPORT!H5</f>
        <v>0</v>
      </c>
      <c r="H9" s="98">
        <f>RAPORT!I5</f>
        <v>0</v>
      </c>
      <c r="I9" s="98">
        <f>RAPORT!J5</f>
        <v>0</v>
      </c>
      <c r="J9" s="98">
        <f>RAPORT!K5</f>
        <v>302.49155555555552</v>
      </c>
      <c r="K9" s="98">
        <f>RAPORT!L5</f>
        <v>0</v>
      </c>
      <c r="L9" s="98">
        <f>RAPORT!M5</f>
        <v>0</v>
      </c>
      <c r="M9" s="99">
        <f t="shared" ref="M9:M18" si="0">SUM(B9:L9)</f>
        <v>2272.4583694444445</v>
      </c>
      <c r="N9" s="94"/>
      <c r="O9" s="100">
        <f>M9+(M9*B$4)</f>
        <v>2726.9500433333333</v>
      </c>
      <c r="P9" s="101">
        <f t="shared" ref="P9:P18" si="1">O9*0.82</f>
        <v>2236.0990355333333</v>
      </c>
      <c r="Q9" s="88"/>
      <c r="R9" s="88"/>
      <c r="S9" s="102" t="s">
        <v>117</v>
      </c>
      <c r="T9" s="103">
        <f t="shared" ref="T9:T16" si="2">M24</f>
        <v>692.54252224444451</v>
      </c>
      <c r="U9" s="103">
        <f t="shared" ref="U9:U16" si="3">P24</f>
        <v>681.46184188853329</v>
      </c>
      <c r="V9" s="103">
        <f t="shared" ref="V9:V16" si="4">T9*0.8</f>
        <v>554.03401779555566</v>
      </c>
      <c r="W9" s="103">
        <f t="shared" ref="W9:W16" si="5">U9-V9</f>
        <v>127.42782409297763</v>
      </c>
      <c r="X9" s="86"/>
      <c r="Y9" s="102" t="s">
        <v>117</v>
      </c>
      <c r="Z9" s="103">
        <f t="shared" ref="Z9:Z16" si="6">L9</f>
        <v>0</v>
      </c>
      <c r="AA9" s="104">
        <f t="shared" ref="AA9:AA16" si="7">L9/M9</f>
        <v>0</v>
      </c>
      <c r="AB9" s="103">
        <v>0</v>
      </c>
      <c r="AC9" s="104">
        <f t="shared" ref="AC9:AC16" si="8">AB9/P9</f>
        <v>0</v>
      </c>
      <c r="AD9" s="103">
        <v>450</v>
      </c>
      <c r="AE9" s="103">
        <f t="shared" ref="AE9:AE16" si="9">AD9-AB9</f>
        <v>450</v>
      </c>
      <c r="AF9" s="105">
        <f t="shared" ref="AF9:AF17" si="10">AD9/AK9</f>
        <v>0.24752928703266683</v>
      </c>
      <c r="AG9" s="86"/>
      <c r="AH9" s="102" t="s">
        <v>117</v>
      </c>
      <c r="AI9" s="106">
        <f t="shared" ref="AI9:AI16" si="11">M9</f>
        <v>2272.4583694444445</v>
      </c>
      <c r="AJ9" s="106">
        <f t="shared" ref="AJ9:AJ16" si="12">P9</f>
        <v>2236.0990355333333</v>
      </c>
      <c r="AK9" s="106">
        <f t="shared" ref="AK9:AK16" si="13">AI9*0.8</f>
        <v>1817.9666955555558</v>
      </c>
      <c r="AL9" s="106">
        <f t="shared" ref="AL9:AL16" si="14">AJ9-AK9</f>
        <v>418.13233997777752</v>
      </c>
    </row>
    <row r="10" spans="1:38" ht="45.75" customHeight="1">
      <c r="A10" s="97" t="s">
        <v>120</v>
      </c>
      <c r="B10" s="98">
        <f>RAPORT!C6</f>
        <v>1975</v>
      </c>
      <c r="C10" s="98">
        <f>RAPORT!D6</f>
        <v>0</v>
      </c>
      <c r="D10" s="98">
        <f>RAPORT!E6</f>
        <v>27290.861111111109</v>
      </c>
      <c r="E10" s="98">
        <f>RAPORT!F6</f>
        <v>0</v>
      </c>
      <c r="F10" s="98">
        <f>RAPORT!G6</f>
        <v>58.002613888888888</v>
      </c>
      <c r="G10" s="98">
        <f>RAPORT!H6</f>
        <v>0</v>
      </c>
      <c r="H10" s="98">
        <f>RAPORT!I6</f>
        <v>347.99652777777777</v>
      </c>
      <c r="I10" s="98">
        <f>RAPORT!J6</f>
        <v>0</v>
      </c>
      <c r="J10" s="98">
        <f>RAPORT!K6</f>
        <v>3635.2</v>
      </c>
      <c r="K10" s="98">
        <f>RAPORT!L6</f>
        <v>0</v>
      </c>
      <c r="L10" s="98">
        <f>RAPORT!M6</f>
        <v>1683.3333333333333</v>
      </c>
      <c r="M10" s="99">
        <f t="shared" si="0"/>
        <v>34990.393586111109</v>
      </c>
      <c r="N10" s="94"/>
      <c r="O10" s="100">
        <f>M10+(M10*B$4)</f>
        <v>41988.472303333328</v>
      </c>
      <c r="P10" s="101">
        <f t="shared" si="1"/>
        <v>34430.547288733331</v>
      </c>
      <c r="Q10" s="88"/>
      <c r="R10" s="88"/>
      <c r="S10" s="102" t="s">
        <v>120</v>
      </c>
      <c r="T10" s="103">
        <f t="shared" si="2"/>
        <v>8341.8976332388884</v>
      </c>
      <c r="U10" s="103">
        <f t="shared" si="3"/>
        <v>8208.4272711070662</v>
      </c>
      <c r="V10" s="103">
        <f t="shared" si="4"/>
        <v>6673.5181065911111</v>
      </c>
      <c r="W10" s="103">
        <f t="shared" si="5"/>
        <v>1534.9091645159551</v>
      </c>
      <c r="X10" s="86"/>
      <c r="Y10" s="102" t="s">
        <v>120</v>
      </c>
      <c r="Z10" s="103">
        <f t="shared" si="6"/>
        <v>1683.3333333333333</v>
      </c>
      <c r="AA10" s="104">
        <f t="shared" si="7"/>
        <v>4.8108442369779632E-2</v>
      </c>
      <c r="AB10" s="103">
        <f>L10+(L10*B4)</f>
        <v>2020</v>
      </c>
      <c r="AC10" s="104">
        <f t="shared" si="8"/>
        <v>5.8668832158267854E-2</v>
      </c>
      <c r="AD10" s="103">
        <f>Z10*1.4</f>
        <v>2356.6666666666665</v>
      </c>
      <c r="AE10" s="103">
        <f t="shared" si="9"/>
        <v>336.66666666666652</v>
      </c>
      <c r="AF10" s="105">
        <f t="shared" si="10"/>
        <v>8.4189774147114343E-2</v>
      </c>
      <c r="AG10" s="86"/>
      <c r="AH10" s="102" t="s">
        <v>120</v>
      </c>
      <c r="AI10" s="106">
        <f t="shared" si="11"/>
        <v>34990.393586111109</v>
      </c>
      <c r="AJ10" s="106">
        <f t="shared" si="12"/>
        <v>34430.547288733331</v>
      </c>
      <c r="AK10" s="106">
        <f t="shared" si="13"/>
        <v>27992.31486888889</v>
      </c>
      <c r="AL10" s="106">
        <f t="shared" si="14"/>
        <v>6438.2324198444403</v>
      </c>
    </row>
    <row r="11" spans="1:38" ht="18.75" customHeight="1">
      <c r="A11" s="97" t="s">
        <v>123</v>
      </c>
      <c r="B11" s="98">
        <f>RAPORT!C7</f>
        <v>7215</v>
      </c>
      <c r="C11" s="98">
        <f>RAPORT!D7</f>
        <v>0</v>
      </c>
      <c r="D11" s="98">
        <f>RAPORT!E7</f>
        <v>9513.1736500000006</v>
      </c>
      <c r="E11" s="98">
        <f>RAPORT!F7</f>
        <v>0</v>
      </c>
      <c r="F11" s="98">
        <f>RAPORT!G7</f>
        <v>583.78179055555552</v>
      </c>
      <c r="G11" s="98">
        <f>RAPORT!H7</f>
        <v>0</v>
      </c>
      <c r="H11" s="98">
        <f>RAPORT!I7</f>
        <v>0</v>
      </c>
      <c r="I11" s="98">
        <f>RAPORT!J7</f>
        <v>0</v>
      </c>
      <c r="J11" s="98">
        <f>RAPORT!K7</f>
        <v>24587.204008000001</v>
      </c>
      <c r="K11" s="98">
        <f>RAPORT!L7</f>
        <v>0</v>
      </c>
      <c r="L11" s="98">
        <f>RAPORT!M7</f>
        <v>16527.303111111112</v>
      </c>
      <c r="M11" s="99">
        <f t="shared" si="0"/>
        <v>58426.462559666666</v>
      </c>
      <c r="N11" s="94"/>
      <c r="O11" s="100">
        <f>M11+(M11*B$5)</f>
        <v>59594.991810860003</v>
      </c>
      <c r="P11" s="101">
        <f t="shared" si="1"/>
        <v>48867.8932849052</v>
      </c>
      <c r="Q11" s="88"/>
      <c r="R11" s="88"/>
      <c r="S11" s="102" t="s">
        <v>123</v>
      </c>
      <c r="T11" s="103">
        <f t="shared" si="2"/>
        <v>16287.548723621336</v>
      </c>
      <c r="U11" s="103">
        <f t="shared" si="3"/>
        <v>13622.905752436885</v>
      </c>
      <c r="V11" s="103">
        <f t="shared" si="4"/>
        <v>13030.03897889707</v>
      </c>
      <c r="W11" s="103">
        <f t="shared" si="5"/>
        <v>592.86677353981577</v>
      </c>
      <c r="X11" s="86"/>
      <c r="Y11" s="102" t="s">
        <v>123</v>
      </c>
      <c r="Z11" s="103">
        <f t="shared" si="6"/>
        <v>16527.303111111112</v>
      </c>
      <c r="AA11" s="104">
        <f t="shared" si="7"/>
        <v>0.2828735882175476</v>
      </c>
      <c r="AB11" s="103">
        <f>L11+(L11*B5)</f>
        <v>16857.849173333336</v>
      </c>
      <c r="AC11" s="104">
        <f t="shared" si="8"/>
        <v>0.34496779050920445</v>
      </c>
      <c r="AD11" s="103">
        <f>Z11*1.37</f>
        <v>22642.405262222226</v>
      </c>
      <c r="AE11" s="103">
        <f t="shared" si="9"/>
        <v>5784.5560888888904</v>
      </c>
      <c r="AF11" s="105">
        <f t="shared" si="10"/>
        <v>0.48442101982255031</v>
      </c>
      <c r="AG11" s="86"/>
      <c r="AH11" s="102" t="s">
        <v>123</v>
      </c>
      <c r="AI11" s="106">
        <f t="shared" si="11"/>
        <v>58426.462559666666</v>
      </c>
      <c r="AJ11" s="106">
        <f t="shared" si="12"/>
        <v>48867.8932849052</v>
      </c>
      <c r="AK11" s="106">
        <f t="shared" si="13"/>
        <v>46741.170047733336</v>
      </c>
      <c r="AL11" s="106">
        <f t="shared" si="14"/>
        <v>2126.7232371718637</v>
      </c>
    </row>
    <row r="12" spans="1:38" ht="18.75" customHeight="1">
      <c r="A12" s="97" t="s">
        <v>129</v>
      </c>
      <c r="B12" s="98">
        <f>RAPORT!C8</f>
        <v>5922</v>
      </c>
      <c r="C12" s="98">
        <f>RAPORT!D8</f>
        <v>34272.467500000006</v>
      </c>
      <c r="D12" s="98">
        <f>RAPORT!E8</f>
        <v>67.532396666666671</v>
      </c>
      <c r="E12" s="98">
        <f>RAPORT!F8</f>
        <v>0</v>
      </c>
      <c r="F12" s="98">
        <f>RAPORT!G8</f>
        <v>0</v>
      </c>
      <c r="G12" s="98">
        <f>RAPORT!H8</f>
        <v>0</v>
      </c>
      <c r="H12" s="98">
        <f>RAPORT!I8</f>
        <v>0</v>
      </c>
      <c r="I12" s="98">
        <f>RAPORT!J8</f>
        <v>0</v>
      </c>
      <c r="J12" s="98">
        <f>RAPORT!K8</f>
        <v>0</v>
      </c>
      <c r="K12" s="98">
        <f>RAPORT!L8</f>
        <v>0</v>
      </c>
      <c r="L12" s="98">
        <f>RAPORT!M8</f>
        <v>0</v>
      </c>
      <c r="M12" s="99">
        <f t="shared" si="0"/>
        <v>40261.999896666675</v>
      </c>
      <c r="N12" s="94"/>
      <c r="O12" s="100">
        <f>M12+(M12*B$2)</f>
        <v>44288.199886333343</v>
      </c>
      <c r="P12" s="101">
        <f t="shared" si="1"/>
        <v>36316.323906793339</v>
      </c>
      <c r="Q12" s="88"/>
      <c r="R12" s="88"/>
      <c r="S12" s="102" t="s">
        <v>129</v>
      </c>
      <c r="T12" s="103">
        <f t="shared" si="2"/>
        <v>11710.801382040003</v>
      </c>
      <c r="U12" s="103">
        <f t="shared" si="3"/>
        <v>10563.142846600082</v>
      </c>
      <c r="V12" s="103">
        <f t="shared" si="4"/>
        <v>9368.641105632003</v>
      </c>
      <c r="W12" s="103">
        <f t="shared" si="5"/>
        <v>1194.5017409680786</v>
      </c>
      <c r="X12" s="86"/>
      <c r="Y12" s="102" t="s">
        <v>129</v>
      </c>
      <c r="Z12" s="103">
        <f t="shared" si="6"/>
        <v>0</v>
      </c>
      <c r="AA12" s="104">
        <f t="shared" si="7"/>
        <v>0</v>
      </c>
      <c r="AB12" s="103">
        <v>0</v>
      </c>
      <c r="AC12" s="104">
        <f t="shared" si="8"/>
        <v>0</v>
      </c>
      <c r="AD12" s="103">
        <v>680</v>
      </c>
      <c r="AE12" s="103">
        <f t="shared" si="9"/>
        <v>680</v>
      </c>
      <c r="AF12" s="105">
        <f t="shared" si="10"/>
        <v>2.1111718299675727E-2</v>
      </c>
      <c r="AG12" s="86"/>
      <c r="AH12" s="102" t="s">
        <v>129</v>
      </c>
      <c r="AI12" s="106">
        <f t="shared" si="11"/>
        <v>40261.999896666675</v>
      </c>
      <c r="AJ12" s="106">
        <f t="shared" si="12"/>
        <v>36316.323906793339</v>
      </c>
      <c r="AK12" s="106">
        <f t="shared" si="13"/>
        <v>32209.59991733334</v>
      </c>
      <c r="AL12" s="106">
        <f t="shared" si="14"/>
        <v>4106.7239894599988</v>
      </c>
    </row>
    <row r="13" spans="1:38">
      <c r="A13" s="97" t="s">
        <v>132</v>
      </c>
      <c r="B13" s="98">
        <f>RAPORT!C9</f>
        <v>571</v>
      </c>
      <c r="C13" s="98">
        <f>RAPORT!D9</f>
        <v>0</v>
      </c>
      <c r="D13" s="98">
        <f>RAPORT!E9</f>
        <v>0</v>
      </c>
      <c r="E13" s="98">
        <f>RAPORT!F9</f>
        <v>0</v>
      </c>
      <c r="F13" s="98">
        <f>RAPORT!G9</f>
        <v>0</v>
      </c>
      <c r="G13" s="98">
        <f>RAPORT!H9</f>
        <v>0</v>
      </c>
      <c r="H13" s="98">
        <f>RAPORT!I9</f>
        <v>0</v>
      </c>
      <c r="I13" s="98">
        <f>RAPORT!J9</f>
        <v>0</v>
      </c>
      <c r="J13" s="98">
        <f>RAPORT!K9</f>
        <v>0</v>
      </c>
      <c r="K13" s="98">
        <f>RAPORT!L9</f>
        <v>0</v>
      </c>
      <c r="L13" s="98">
        <f>RAPORT!M9</f>
        <v>0</v>
      </c>
      <c r="M13" s="99">
        <f t="shared" si="0"/>
        <v>571</v>
      </c>
      <c r="N13" s="94"/>
      <c r="O13" s="100">
        <f>M13+(M13*B$4)</f>
        <v>685.2</v>
      </c>
      <c r="P13" s="101">
        <f t="shared" si="1"/>
        <v>561.86400000000003</v>
      </c>
      <c r="Q13" s="88"/>
      <c r="R13" s="88"/>
      <c r="S13" s="102" t="s">
        <v>132</v>
      </c>
      <c r="T13" s="103">
        <f t="shared" si="2"/>
        <v>463.65200000000004</v>
      </c>
      <c r="U13" s="103">
        <f t="shared" si="3"/>
        <v>456.23356800000005</v>
      </c>
      <c r="V13" s="103">
        <f t="shared" si="4"/>
        <v>370.92160000000007</v>
      </c>
      <c r="W13" s="103">
        <f t="shared" si="5"/>
        <v>85.311967999999979</v>
      </c>
      <c r="X13" s="86"/>
      <c r="Y13" s="102" t="s">
        <v>132</v>
      </c>
      <c r="Z13" s="103">
        <f t="shared" si="6"/>
        <v>0</v>
      </c>
      <c r="AA13" s="104">
        <f t="shared" si="7"/>
        <v>0</v>
      </c>
      <c r="AB13" s="103">
        <v>0</v>
      </c>
      <c r="AC13" s="104">
        <f t="shared" si="8"/>
        <v>0</v>
      </c>
      <c r="AD13" s="103">
        <v>520</v>
      </c>
      <c r="AE13" s="103">
        <f t="shared" si="9"/>
        <v>520</v>
      </c>
      <c r="AF13" s="105">
        <f t="shared" si="10"/>
        <v>1.138353765323993</v>
      </c>
      <c r="AG13" s="86"/>
      <c r="AH13" s="102" t="s">
        <v>132</v>
      </c>
      <c r="AI13" s="106">
        <f t="shared" si="11"/>
        <v>571</v>
      </c>
      <c r="AJ13" s="106">
        <f t="shared" si="12"/>
        <v>561.86400000000003</v>
      </c>
      <c r="AK13" s="106">
        <f t="shared" si="13"/>
        <v>456.8</v>
      </c>
      <c r="AL13" s="106">
        <f t="shared" si="14"/>
        <v>105.06400000000002</v>
      </c>
    </row>
    <row r="14" spans="1:38" ht="21.75" customHeight="1">
      <c r="A14" s="97" t="s">
        <v>135</v>
      </c>
      <c r="B14" s="98">
        <f>RAPORT!C10</f>
        <v>0</v>
      </c>
      <c r="C14" s="98">
        <f>RAPORT!D10</f>
        <v>0</v>
      </c>
      <c r="D14" s="98">
        <f>RAPORT!E10</f>
        <v>0</v>
      </c>
      <c r="E14" s="98">
        <f>RAPORT!F10</f>
        <v>0</v>
      </c>
      <c r="F14" s="98">
        <f>RAPORT!G10</f>
        <v>0</v>
      </c>
      <c r="G14" s="98">
        <f>RAPORT!H10</f>
        <v>139.83445555555556</v>
      </c>
      <c r="H14" s="98">
        <f>RAPORT!I10</f>
        <v>0</v>
      </c>
      <c r="I14" s="98">
        <f>RAPORT!J10</f>
        <v>0</v>
      </c>
      <c r="J14" s="98">
        <f>RAPORT!K10</f>
        <v>0</v>
      </c>
      <c r="K14" s="98">
        <f>RAPORT!L10</f>
        <v>0</v>
      </c>
      <c r="L14" s="98">
        <f>RAPORT!M10</f>
        <v>0</v>
      </c>
      <c r="M14" s="99">
        <f t="shared" si="0"/>
        <v>139.83445555555556</v>
      </c>
      <c r="N14" s="94"/>
      <c r="O14" s="100">
        <f>M14+(M14*B$3)</f>
        <v>156.61459022222223</v>
      </c>
      <c r="P14" s="101">
        <f t="shared" si="1"/>
        <v>128.42396398222223</v>
      </c>
      <c r="Q14" s="88"/>
      <c r="R14" s="88"/>
      <c r="S14" s="102" t="s">
        <v>135</v>
      </c>
      <c r="T14" s="103">
        <f t="shared" si="2"/>
        <v>37.335799633333338</v>
      </c>
      <c r="U14" s="103">
        <f t="shared" si="3"/>
        <v>34.289198383253336</v>
      </c>
      <c r="V14" s="103">
        <f t="shared" si="4"/>
        <v>29.86863970666667</v>
      </c>
      <c r="W14" s="103">
        <f t="shared" si="5"/>
        <v>4.4205586765866656</v>
      </c>
      <c r="X14" s="86"/>
      <c r="Y14" s="102" t="s">
        <v>135</v>
      </c>
      <c r="Z14" s="103">
        <f t="shared" si="6"/>
        <v>0</v>
      </c>
      <c r="AA14" s="104">
        <f t="shared" si="7"/>
        <v>0</v>
      </c>
      <c r="AB14" s="103">
        <v>0</v>
      </c>
      <c r="AC14" s="104">
        <f t="shared" si="8"/>
        <v>0</v>
      </c>
      <c r="AD14" s="103"/>
      <c r="AE14" s="103">
        <f t="shared" si="9"/>
        <v>0</v>
      </c>
      <c r="AF14" s="105">
        <f t="shared" si="10"/>
        <v>0</v>
      </c>
      <c r="AG14" s="86"/>
      <c r="AH14" s="102" t="s">
        <v>135</v>
      </c>
      <c r="AI14" s="106">
        <f t="shared" si="11"/>
        <v>139.83445555555556</v>
      </c>
      <c r="AJ14" s="106">
        <f t="shared" si="12"/>
        <v>128.42396398222223</v>
      </c>
      <c r="AK14" s="106">
        <f t="shared" si="13"/>
        <v>111.86756444444445</v>
      </c>
      <c r="AL14" s="106">
        <f t="shared" si="14"/>
        <v>16.556399537777779</v>
      </c>
    </row>
    <row r="15" spans="1:38" ht="21" customHeight="1">
      <c r="A15" s="97" t="s">
        <v>138</v>
      </c>
      <c r="B15" s="98">
        <f>RAPORT!C11</f>
        <v>0</v>
      </c>
      <c r="C15" s="98">
        <f>RAPORT!D11</f>
        <v>0</v>
      </c>
      <c r="D15" s="98">
        <f>RAPORT!E11</f>
        <v>0</v>
      </c>
      <c r="E15" s="98">
        <f>RAPORT!F11</f>
        <v>0</v>
      </c>
      <c r="F15" s="98">
        <f>RAPORT!G11</f>
        <v>0</v>
      </c>
      <c r="G15" s="98">
        <f>RAPORT!H11</f>
        <v>306.15445</v>
      </c>
      <c r="H15" s="98">
        <f>RAPORT!I11</f>
        <v>0</v>
      </c>
      <c r="I15" s="98">
        <f>RAPORT!J11</f>
        <v>0</v>
      </c>
      <c r="J15" s="98">
        <f>RAPORT!K11</f>
        <v>0</v>
      </c>
      <c r="K15" s="98">
        <f>RAPORT!L11</f>
        <v>0</v>
      </c>
      <c r="L15" s="98">
        <f>RAPORT!M11</f>
        <v>0</v>
      </c>
      <c r="M15" s="99">
        <f t="shared" si="0"/>
        <v>306.15445</v>
      </c>
      <c r="N15" s="94"/>
      <c r="O15" s="100">
        <f>M15+(M15*B$3)</f>
        <v>342.89298400000001</v>
      </c>
      <c r="P15" s="101">
        <f t="shared" si="1"/>
        <v>281.17224687999999</v>
      </c>
      <c r="Q15" s="88"/>
      <c r="R15" s="88"/>
      <c r="S15" s="102" t="s">
        <v>138</v>
      </c>
      <c r="T15" s="103">
        <f t="shared" si="2"/>
        <v>81.74323815000001</v>
      </c>
      <c r="U15" s="103">
        <f t="shared" si="3"/>
        <v>75.072989916960012</v>
      </c>
      <c r="V15" s="103">
        <f t="shared" si="4"/>
        <v>65.394590520000008</v>
      </c>
      <c r="W15" s="103">
        <f t="shared" si="5"/>
        <v>9.6783993969600033</v>
      </c>
      <c r="X15" s="86"/>
      <c r="Y15" s="102" t="s">
        <v>138</v>
      </c>
      <c r="Z15" s="103">
        <f t="shared" si="6"/>
        <v>0</v>
      </c>
      <c r="AA15" s="104">
        <f t="shared" si="7"/>
        <v>0</v>
      </c>
      <c r="AB15" s="103">
        <v>0</v>
      </c>
      <c r="AC15" s="104">
        <f t="shared" si="8"/>
        <v>0</v>
      </c>
      <c r="AD15" s="103"/>
      <c r="AE15" s="103">
        <f t="shared" si="9"/>
        <v>0</v>
      </c>
      <c r="AF15" s="105">
        <f t="shared" si="10"/>
        <v>0</v>
      </c>
      <c r="AG15" s="86"/>
      <c r="AH15" s="102" t="s">
        <v>138</v>
      </c>
      <c r="AI15" s="106">
        <f t="shared" si="11"/>
        <v>306.15445</v>
      </c>
      <c r="AJ15" s="106">
        <f t="shared" si="12"/>
        <v>281.17224687999999</v>
      </c>
      <c r="AK15" s="106">
        <f t="shared" si="13"/>
        <v>244.92356000000001</v>
      </c>
      <c r="AL15" s="106">
        <f t="shared" si="14"/>
        <v>36.24868687999998</v>
      </c>
    </row>
    <row r="16" spans="1:38" ht="30.75" customHeight="1">
      <c r="A16" s="97" t="s">
        <v>141</v>
      </c>
      <c r="B16" s="98">
        <f>RAPORT!C12</f>
        <v>0</v>
      </c>
      <c r="C16" s="98">
        <f>RAPORT!D12</f>
        <v>0</v>
      </c>
      <c r="D16" s="98">
        <f>RAPORT!E12</f>
        <v>0</v>
      </c>
      <c r="E16" s="98">
        <f>RAPORT!F12</f>
        <v>0</v>
      </c>
      <c r="F16" s="98">
        <f>RAPORT!G12</f>
        <v>0</v>
      </c>
      <c r="G16" s="98">
        <f>RAPORT!H12</f>
        <v>19034.831460674155</v>
      </c>
      <c r="H16" s="98">
        <f>RAPORT!I12</f>
        <v>1458.5903083700439</v>
      </c>
      <c r="I16" s="98">
        <f>RAPORT!J12</f>
        <v>6865.863453815261</v>
      </c>
      <c r="J16" s="98">
        <f>RAPORT!K12</f>
        <v>0</v>
      </c>
      <c r="K16" s="98">
        <f>RAPORT!L12</f>
        <v>0</v>
      </c>
      <c r="L16" s="98">
        <f>RAPORT!M12</f>
        <v>0</v>
      </c>
      <c r="M16" s="99">
        <f t="shared" si="0"/>
        <v>27359.28522285946</v>
      </c>
      <c r="N16" s="94"/>
      <c r="O16" s="100">
        <f>M16+(M16*B$3)</f>
        <v>30642.399449602595</v>
      </c>
      <c r="P16" s="101">
        <f t="shared" si="1"/>
        <v>25126.767548674128</v>
      </c>
      <c r="Q16" s="88"/>
      <c r="R16" s="88"/>
      <c r="S16" s="102" t="s">
        <v>141</v>
      </c>
      <c r="T16" s="103">
        <f t="shared" si="2"/>
        <v>7123</v>
      </c>
      <c r="U16" s="103">
        <f t="shared" si="3"/>
        <v>6541.7631999999994</v>
      </c>
      <c r="V16" s="103">
        <f t="shared" si="4"/>
        <v>5698.4000000000005</v>
      </c>
      <c r="W16" s="103">
        <f t="shared" si="5"/>
        <v>843.36319999999887</v>
      </c>
      <c r="X16" s="86"/>
      <c r="Y16" s="102" t="s">
        <v>141</v>
      </c>
      <c r="Z16" s="103">
        <f t="shared" si="6"/>
        <v>0</v>
      </c>
      <c r="AA16" s="104">
        <f t="shared" si="7"/>
        <v>0</v>
      </c>
      <c r="AB16" s="103">
        <v>0</v>
      </c>
      <c r="AC16" s="104">
        <f t="shared" si="8"/>
        <v>0</v>
      </c>
      <c r="AD16" s="103"/>
      <c r="AE16" s="103">
        <f t="shared" si="9"/>
        <v>0</v>
      </c>
      <c r="AF16" s="105">
        <f t="shared" si="10"/>
        <v>0</v>
      </c>
      <c r="AG16" s="86"/>
      <c r="AH16" s="102" t="s">
        <v>141</v>
      </c>
      <c r="AI16" s="106">
        <f t="shared" si="11"/>
        <v>27359.28522285946</v>
      </c>
      <c r="AJ16" s="106">
        <f t="shared" si="12"/>
        <v>25126.767548674128</v>
      </c>
      <c r="AK16" s="106">
        <f t="shared" si="13"/>
        <v>21887.42817828757</v>
      </c>
      <c r="AL16" s="106">
        <f t="shared" si="14"/>
        <v>3239.3393703865586</v>
      </c>
    </row>
    <row r="17" spans="1:38" ht="21" customHeight="1">
      <c r="A17" s="97" t="s">
        <v>144</v>
      </c>
      <c r="B17" s="98">
        <f>RAPORT!C13</f>
        <v>0</v>
      </c>
      <c r="C17" s="98">
        <f>RAPORT!D13</f>
        <v>0</v>
      </c>
      <c r="D17" s="98">
        <f>RAPORT!E13</f>
        <v>0</v>
      </c>
      <c r="E17" s="98">
        <f>RAPORT!F13</f>
        <v>0</v>
      </c>
      <c r="F17" s="98">
        <f>RAPORT!G13</f>
        <v>0</v>
      </c>
      <c r="G17" s="98">
        <f>RAPORT!H13</f>
        <v>0</v>
      </c>
      <c r="H17" s="98">
        <f>RAPORT!I13</f>
        <v>0</v>
      </c>
      <c r="I17" s="98">
        <f>RAPORT!J13</f>
        <v>0</v>
      </c>
      <c r="J17" s="98">
        <f>RAPORT!K13</f>
        <v>0</v>
      </c>
      <c r="K17" s="98">
        <f>RAPORT!L13</f>
        <v>0</v>
      </c>
      <c r="L17" s="98">
        <f>RAPORT!M13</f>
        <v>0</v>
      </c>
      <c r="M17" s="99">
        <f t="shared" si="0"/>
        <v>0</v>
      </c>
      <c r="N17" s="94"/>
      <c r="O17" s="107"/>
      <c r="P17" s="101">
        <f t="shared" si="1"/>
        <v>0</v>
      </c>
      <c r="Q17" s="88"/>
      <c r="R17" s="88"/>
      <c r="S17" s="102" t="s">
        <v>199</v>
      </c>
      <c r="T17" s="103">
        <f>SUM(T9:T16)</f>
        <v>44738.521298928004</v>
      </c>
      <c r="U17" s="103">
        <f>SUM(U9:U16)</f>
        <v>40183.296668332783</v>
      </c>
      <c r="V17" s="103">
        <f>SUM(V9:V16)</f>
        <v>35790.817039142406</v>
      </c>
      <c r="W17" s="108">
        <f>SUM(W9:W16)</f>
        <v>4392.4796291903722</v>
      </c>
      <c r="X17" s="86"/>
      <c r="Y17" s="102" t="s">
        <v>199</v>
      </c>
      <c r="Z17" s="103">
        <f>SUM(Z9:Z16)</f>
        <v>18210.636444444444</v>
      </c>
      <c r="AA17" s="104">
        <f>Z17/M19</f>
        <v>0.11081910594688731</v>
      </c>
      <c r="AB17" s="103">
        <f>SUM(AB9:AB16)</f>
        <v>18877.849173333336</v>
      </c>
      <c r="AC17" s="105">
        <f>AB17/P19</f>
        <v>0.12759692547337234</v>
      </c>
      <c r="AD17" s="103">
        <f>SUM(AD9:AD16)</f>
        <v>26649.071928888894</v>
      </c>
      <c r="AE17" s="103">
        <f>SUM(AE9:AE16)</f>
        <v>7771.2227555555564</v>
      </c>
      <c r="AF17" s="105">
        <f t="shared" si="10"/>
        <v>0.20271300885633692</v>
      </c>
      <c r="AG17" s="86"/>
      <c r="AH17" s="102" t="s">
        <v>199</v>
      </c>
      <c r="AI17" s="109">
        <f>SUM(AI9:AI16)</f>
        <v>164327.58854030393</v>
      </c>
      <c r="AJ17" s="109">
        <f>SUM(AJ9:AJ16)</f>
        <v>147949.09127550156</v>
      </c>
      <c r="AK17" s="109">
        <f>SUM(AK9:AK16)</f>
        <v>131462.07083224313</v>
      </c>
      <c r="AL17" s="110">
        <f>SUM(AL9:AL16)</f>
        <v>16487.020443258418</v>
      </c>
    </row>
    <row r="18" spans="1:38" ht="26.25">
      <c r="A18" s="97" t="s">
        <v>147</v>
      </c>
      <c r="B18" s="98">
        <f>RAPORT!C14</f>
        <v>0</v>
      </c>
      <c r="C18" s="98">
        <f>RAPORT!D14</f>
        <v>0</v>
      </c>
      <c r="D18" s="98">
        <f>RAPORT!E14</f>
        <v>0</v>
      </c>
      <c r="E18" s="98">
        <f>RAPORT!F14</f>
        <v>0</v>
      </c>
      <c r="F18" s="98">
        <f>RAPORT!G14</f>
        <v>0</v>
      </c>
      <c r="G18" s="98">
        <f>RAPORT!H14</f>
        <v>0</v>
      </c>
      <c r="H18" s="98">
        <f>RAPORT!I14</f>
        <v>0</v>
      </c>
      <c r="I18" s="98">
        <f>RAPORT!J14</f>
        <v>0</v>
      </c>
      <c r="J18" s="98">
        <f>RAPORT!K14</f>
        <v>0</v>
      </c>
      <c r="K18" s="98">
        <f>RAPORT!L14</f>
        <v>0</v>
      </c>
      <c r="L18" s="98">
        <f>RAPORT!M14</f>
        <v>0</v>
      </c>
      <c r="M18" s="99">
        <f t="shared" si="0"/>
        <v>0</v>
      </c>
      <c r="N18" s="94"/>
      <c r="O18" s="107"/>
      <c r="P18" s="101">
        <f t="shared" si="1"/>
        <v>0</v>
      </c>
      <c r="Q18" s="88"/>
      <c r="R18" s="88"/>
      <c r="S18" s="399" t="s">
        <v>200</v>
      </c>
      <c r="T18" s="399"/>
      <c r="U18" s="112">
        <f>(U17-T17)/T17</f>
        <v>-0.10181884645133255</v>
      </c>
      <c r="V18" s="105">
        <f>(V17-T17)/T17</f>
        <v>-0.19999999999999993</v>
      </c>
      <c r="W18" s="103"/>
      <c r="X18" s="86"/>
      <c r="Y18" s="399" t="s">
        <v>201</v>
      </c>
      <c r="Z18" s="399"/>
      <c r="AA18" s="113"/>
      <c r="AB18" s="114">
        <f>(AB17-Z17)/Z17</f>
        <v>3.6638627701144372E-2</v>
      </c>
      <c r="AC18" s="114"/>
      <c r="AD18" s="115">
        <f>AD17/AK17</f>
        <v>0.20271300885633692</v>
      </c>
      <c r="AE18" s="116"/>
      <c r="AF18" s="103"/>
      <c r="AG18" s="86"/>
      <c r="AH18" s="400" t="s">
        <v>200</v>
      </c>
      <c r="AI18" s="400"/>
      <c r="AJ18" s="118">
        <f>(AJ17-AI17)/AI17</f>
        <v>-9.9669796230139926E-2</v>
      </c>
      <c r="AK18" s="119">
        <f>(AK17-AI17)/AI17</f>
        <v>-0.20000000000000007</v>
      </c>
      <c r="AL18" s="120"/>
    </row>
    <row r="19" spans="1:38">
      <c r="A19" s="121" t="s">
        <v>165</v>
      </c>
      <c r="B19" s="122">
        <f t="shared" ref="B19:M19" si="15">SUM(B9:B18)</f>
        <v>15924.057000000001</v>
      </c>
      <c r="C19" s="122">
        <f t="shared" si="15"/>
        <v>34272.467500000006</v>
      </c>
      <c r="D19" s="122">
        <f t="shared" si="15"/>
        <v>37942.393963333336</v>
      </c>
      <c r="E19" s="122">
        <f t="shared" si="15"/>
        <v>0</v>
      </c>
      <c r="F19" s="122">
        <f t="shared" si="15"/>
        <v>1299.8674127777776</v>
      </c>
      <c r="G19" s="122">
        <f t="shared" si="15"/>
        <v>19480.820366229709</v>
      </c>
      <c r="H19" s="122">
        <f t="shared" si="15"/>
        <v>1806.5868361478217</v>
      </c>
      <c r="I19" s="122">
        <f t="shared" si="15"/>
        <v>6865.863453815261</v>
      </c>
      <c r="J19" s="122">
        <f t="shared" si="15"/>
        <v>28524.895563555554</v>
      </c>
      <c r="K19" s="122">
        <f t="shared" si="15"/>
        <v>0</v>
      </c>
      <c r="L19" s="122">
        <f t="shared" si="15"/>
        <v>18210.636444444444</v>
      </c>
      <c r="M19" s="123">
        <f t="shared" si="15"/>
        <v>164327.58854030393</v>
      </c>
      <c r="N19" s="94"/>
      <c r="O19" s="124">
        <f>SUM(O9:O18)</f>
        <v>180425.72106768482</v>
      </c>
      <c r="P19" s="124">
        <f>SUM(P9:P18)</f>
        <v>147949.09127550156</v>
      </c>
      <c r="Q19" s="88"/>
      <c r="R19" s="88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27"/>
    </row>
    <row r="20" spans="1:38">
      <c r="A20" s="125"/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94"/>
      <c r="O20" s="94"/>
      <c r="P20" s="88"/>
      <c r="Q20" s="88"/>
      <c r="R20" s="88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27"/>
    </row>
    <row r="21" spans="1:38">
      <c r="A21" s="127" t="s">
        <v>166</v>
      </c>
      <c r="B21" s="128">
        <v>0.81200000000000006</v>
      </c>
      <c r="C21" s="128">
        <v>0.20100000000000001</v>
      </c>
      <c r="D21" s="128">
        <v>0.19800000000000001</v>
      </c>
      <c r="E21" s="128">
        <v>0</v>
      </c>
      <c r="F21" s="128">
        <v>0.27600000000000002</v>
      </c>
      <c r="G21" s="128">
        <v>0.26700000000000002</v>
      </c>
      <c r="H21" s="128">
        <v>0.22700000000000001</v>
      </c>
      <c r="I21" s="128">
        <v>0.249</v>
      </c>
      <c r="J21" s="128">
        <v>0.34100000000000003</v>
      </c>
      <c r="K21" s="128">
        <v>0.38800000000000001</v>
      </c>
      <c r="L21" s="129">
        <v>0</v>
      </c>
      <c r="M21" s="126"/>
      <c r="N21" s="94"/>
      <c r="O21" s="94"/>
      <c r="P21" s="88"/>
      <c r="Q21" s="88"/>
      <c r="R21" s="88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27"/>
    </row>
    <row r="22" spans="1:38">
      <c r="A22" s="125"/>
      <c r="B22" s="125"/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94"/>
      <c r="O22" s="94"/>
      <c r="P22" s="88"/>
      <c r="Q22" s="88"/>
      <c r="R22" s="88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27"/>
    </row>
    <row r="23" spans="1:38" ht="38.25">
      <c r="A23" s="91" t="s">
        <v>167</v>
      </c>
      <c r="B23" s="92" t="s">
        <v>154</v>
      </c>
      <c r="C23" s="92" t="s">
        <v>155</v>
      </c>
      <c r="D23" s="92" t="s">
        <v>156</v>
      </c>
      <c r="E23" s="92" t="s">
        <v>157</v>
      </c>
      <c r="F23" s="92" t="s">
        <v>158</v>
      </c>
      <c r="G23" s="92" t="s">
        <v>159</v>
      </c>
      <c r="H23" s="92" t="s">
        <v>160</v>
      </c>
      <c r="I23" s="92" t="s">
        <v>161</v>
      </c>
      <c r="J23" s="92" t="s">
        <v>162</v>
      </c>
      <c r="K23" s="92" t="s">
        <v>163</v>
      </c>
      <c r="L23" s="92" t="s">
        <v>164</v>
      </c>
      <c r="M23" s="93" t="s">
        <v>165</v>
      </c>
      <c r="N23" s="94"/>
      <c r="O23" s="130" t="s">
        <v>202</v>
      </c>
      <c r="P23" s="95" t="s">
        <v>182</v>
      </c>
      <c r="Q23" s="88"/>
      <c r="R23" s="88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27"/>
      <c r="AI23" s="27"/>
      <c r="AJ23" s="27"/>
      <c r="AK23" s="27"/>
      <c r="AL23" s="27"/>
    </row>
    <row r="24" spans="1:38" ht="40.5" customHeight="1">
      <c r="A24" s="131" t="s">
        <v>117</v>
      </c>
      <c r="B24" s="98">
        <f>RAPORT!C20</f>
        <v>195.73828399999999</v>
      </c>
      <c r="C24" s="98">
        <f>RAPORT!D20</f>
        <v>0</v>
      </c>
      <c r="D24" s="98">
        <f>RAPORT!E20</f>
        <v>212.02370750000003</v>
      </c>
      <c r="E24" s="98">
        <f>RAPORT!F20</f>
        <v>0</v>
      </c>
      <c r="F24" s="98">
        <f>RAPORT!G20</f>
        <v>181.63091030000004</v>
      </c>
      <c r="G24" s="98">
        <f>RAPORT!H20</f>
        <v>0</v>
      </c>
      <c r="H24" s="98">
        <f>RAPORT!I20</f>
        <v>0</v>
      </c>
      <c r="I24" s="98">
        <f>RAPORT!J20</f>
        <v>0</v>
      </c>
      <c r="J24" s="98">
        <f>RAPORT!K20</f>
        <v>103.14962044444444</v>
      </c>
      <c r="K24" s="98">
        <f>RAPORT!L20</f>
        <v>0</v>
      </c>
      <c r="L24" s="98">
        <f>RAPORT!M20</f>
        <v>0</v>
      </c>
      <c r="M24" s="99">
        <f t="shared" ref="M24:M33" si="16">SUM(B24:L24)</f>
        <v>692.54252224444451</v>
      </c>
      <c r="N24" s="94"/>
      <c r="O24" s="132">
        <f>M24+(M24*B$4)</f>
        <v>831.05102669333337</v>
      </c>
      <c r="P24" s="101">
        <f t="shared" ref="P24:P33" si="17">O24*0.82</f>
        <v>681.46184188853329</v>
      </c>
      <c r="Q24" s="88"/>
      <c r="R24" s="88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27"/>
      <c r="AI24" s="27"/>
      <c r="AJ24" s="27"/>
      <c r="AK24" s="27"/>
      <c r="AL24" s="27"/>
    </row>
    <row r="25" spans="1:38" ht="48" customHeight="1">
      <c r="A25" s="131" t="s">
        <v>120</v>
      </c>
      <c r="B25" s="98">
        <f>RAPORT!C21</f>
        <v>1603.7</v>
      </c>
      <c r="C25" s="98">
        <f>RAPORT!D21</f>
        <v>0</v>
      </c>
      <c r="D25" s="98">
        <f>RAPORT!E21</f>
        <v>5403.5905000000002</v>
      </c>
      <c r="E25" s="98">
        <f>RAPORT!F21</f>
        <v>0</v>
      </c>
      <c r="F25" s="98">
        <f>RAPORT!G21</f>
        <v>16.008721433333335</v>
      </c>
      <c r="G25" s="98">
        <f>RAPORT!H21</f>
        <v>0</v>
      </c>
      <c r="H25" s="98">
        <f>RAPORT!I21</f>
        <v>78.995211805555556</v>
      </c>
      <c r="I25" s="98">
        <f>RAPORT!J21</f>
        <v>0</v>
      </c>
      <c r="J25" s="98">
        <f>RAPORT!K21</f>
        <v>1239.6032</v>
      </c>
      <c r="K25" s="98">
        <f>RAPORT!L21</f>
        <v>0</v>
      </c>
      <c r="L25" s="98">
        <f>RAPORT!M21</f>
        <v>0</v>
      </c>
      <c r="M25" s="99">
        <f t="shared" si="16"/>
        <v>8341.8976332388884</v>
      </c>
      <c r="N25" s="94"/>
      <c r="O25" s="132">
        <f>M25+(M25*B$4)</f>
        <v>10010.277159886666</v>
      </c>
      <c r="P25" s="101">
        <f t="shared" si="17"/>
        <v>8208.4272711070662</v>
      </c>
      <c r="Q25" s="88"/>
      <c r="R25" s="88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27"/>
      <c r="AI25" s="27"/>
      <c r="AJ25" s="27"/>
      <c r="AK25" s="27"/>
      <c r="AL25" s="27"/>
    </row>
    <row r="26" spans="1:38" ht="24" customHeight="1">
      <c r="A26" s="131" t="s">
        <v>123</v>
      </c>
      <c r="B26" s="98">
        <f>RAPORT!C22</f>
        <v>5858.5800000000008</v>
      </c>
      <c r="C26" s="98">
        <f>RAPORT!D22</f>
        <v>0</v>
      </c>
      <c r="D26" s="98">
        <f>RAPORT!E22</f>
        <v>1883.6083827000002</v>
      </c>
      <c r="E26" s="98">
        <f>RAPORT!F22</f>
        <v>0</v>
      </c>
      <c r="F26" s="98">
        <f>RAPORT!G22</f>
        <v>161.12377419333333</v>
      </c>
      <c r="G26" s="98">
        <f>RAPORT!H22</f>
        <v>0</v>
      </c>
      <c r="H26" s="98">
        <f>RAPORT!I22</f>
        <v>0</v>
      </c>
      <c r="I26" s="98">
        <f>RAPORT!J22</f>
        <v>0</v>
      </c>
      <c r="J26" s="98">
        <f>RAPORT!K22</f>
        <v>8384.236566728001</v>
      </c>
      <c r="K26" s="98">
        <f>RAPORT!L22</f>
        <v>0</v>
      </c>
      <c r="L26" s="98">
        <f>RAPORT!M22</f>
        <v>0</v>
      </c>
      <c r="M26" s="99">
        <f t="shared" si="16"/>
        <v>16287.548723621336</v>
      </c>
      <c r="N26" s="94"/>
      <c r="O26" s="132">
        <f>M26+(M26*B$5)</f>
        <v>16613.299698093764</v>
      </c>
      <c r="P26" s="101">
        <f t="shared" si="17"/>
        <v>13622.905752436885</v>
      </c>
      <c r="Q26" s="88"/>
      <c r="R26" s="88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27"/>
      <c r="AI26" s="27"/>
      <c r="AJ26" s="27"/>
      <c r="AK26" s="27"/>
      <c r="AL26" s="27"/>
    </row>
    <row r="27" spans="1:38">
      <c r="A27" s="131" t="s">
        <v>129</v>
      </c>
      <c r="B27" s="98">
        <f>RAPORT!C23</f>
        <v>4808.6640000000007</v>
      </c>
      <c r="C27" s="98">
        <f>RAPORT!D23</f>
        <v>6888.7659675000014</v>
      </c>
      <c r="D27" s="98">
        <f>RAPORT!E23</f>
        <v>13.371414540000002</v>
      </c>
      <c r="E27" s="98">
        <f>RAPORT!F23</f>
        <v>0</v>
      </c>
      <c r="F27" s="98">
        <f>RAPORT!G23</f>
        <v>0</v>
      </c>
      <c r="G27" s="98">
        <f>RAPORT!H23</f>
        <v>0</v>
      </c>
      <c r="H27" s="98">
        <f>RAPORT!I23</f>
        <v>0</v>
      </c>
      <c r="I27" s="98">
        <f>RAPORT!J23</f>
        <v>0</v>
      </c>
      <c r="J27" s="98">
        <f>RAPORT!K23</f>
        <v>0</v>
      </c>
      <c r="K27" s="98">
        <f>RAPORT!L23</f>
        <v>0</v>
      </c>
      <c r="L27" s="98">
        <f>RAPORT!M23</f>
        <v>0</v>
      </c>
      <c r="M27" s="99">
        <f t="shared" si="16"/>
        <v>11710.801382040003</v>
      </c>
      <c r="N27" s="94"/>
      <c r="O27" s="132">
        <f>M27+(M27*B$2)</f>
        <v>12881.881520244004</v>
      </c>
      <c r="P27" s="101">
        <f t="shared" si="17"/>
        <v>10563.142846600082</v>
      </c>
      <c r="Q27" s="88"/>
      <c r="R27" s="88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27"/>
      <c r="AI27" s="27"/>
      <c r="AJ27" s="27"/>
      <c r="AK27" s="27"/>
      <c r="AL27" s="27"/>
    </row>
    <row r="28" spans="1:38" ht="24.75" customHeight="1">
      <c r="A28" s="131" t="s">
        <v>132</v>
      </c>
      <c r="B28" s="98">
        <f>RAPORT!C24</f>
        <v>463.65200000000004</v>
      </c>
      <c r="C28" s="98">
        <f>RAPORT!D24</f>
        <v>0</v>
      </c>
      <c r="D28" s="98">
        <f>RAPORT!E24</f>
        <v>0</v>
      </c>
      <c r="E28" s="98">
        <f>RAPORT!F24</f>
        <v>0</v>
      </c>
      <c r="F28" s="98">
        <f>RAPORT!G24</f>
        <v>0</v>
      </c>
      <c r="G28" s="98">
        <f>RAPORT!H24</f>
        <v>0</v>
      </c>
      <c r="H28" s="98">
        <f>RAPORT!I24</f>
        <v>0</v>
      </c>
      <c r="I28" s="98">
        <f>RAPORT!J24</f>
        <v>0</v>
      </c>
      <c r="J28" s="98">
        <f>RAPORT!K24</f>
        <v>0</v>
      </c>
      <c r="K28" s="98">
        <f>RAPORT!L24</f>
        <v>0</v>
      </c>
      <c r="L28" s="98">
        <f>RAPORT!M24</f>
        <v>0</v>
      </c>
      <c r="M28" s="99">
        <f t="shared" si="16"/>
        <v>463.65200000000004</v>
      </c>
      <c r="N28" s="94"/>
      <c r="O28" s="132">
        <f>M28+(M28*B$4)</f>
        <v>556.38240000000008</v>
      </c>
      <c r="P28" s="101">
        <f t="shared" si="17"/>
        <v>456.23356800000005</v>
      </c>
      <c r="Q28" s="88"/>
      <c r="R28" s="88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27"/>
    </row>
    <row r="29" spans="1:38" ht="15.75" customHeight="1">
      <c r="A29" s="131" t="s">
        <v>135</v>
      </c>
      <c r="B29" s="98">
        <f>RAPORT!C25</f>
        <v>0</v>
      </c>
      <c r="C29" s="98">
        <f>RAPORT!D25</f>
        <v>0</v>
      </c>
      <c r="D29" s="98">
        <f>RAPORT!E25</f>
        <v>0</v>
      </c>
      <c r="E29" s="98">
        <f>RAPORT!F25</f>
        <v>0</v>
      </c>
      <c r="F29" s="98">
        <f>RAPORT!G25</f>
        <v>0</v>
      </c>
      <c r="G29" s="98">
        <f>RAPORT!H25</f>
        <v>37.335799633333338</v>
      </c>
      <c r="H29" s="98">
        <f>RAPORT!I25</f>
        <v>0</v>
      </c>
      <c r="I29" s="98">
        <f>RAPORT!J25</f>
        <v>0</v>
      </c>
      <c r="J29" s="98">
        <f>RAPORT!K25</f>
        <v>0</v>
      </c>
      <c r="K29" s="98">
        <f>RAPORT!L25</f>
        <v>0</v>
      </c>
      <c r="L29" s="98">
        <f>RAPORT!M25</f>
        <v>0</v>
      </c>
      <c r="M29" s="99">
        <f t="shared" si="16"/>
        <v>37.335799633333338</v>
      </c>
      <c r="N29" s="94"/>
      <c r="O29" s="132">
        <f>M29+(M29*B$3)</f>
        <v>41.816095589333337</v>
      </c>
      <c r="P29" s="101">
        <f t="shared" si="17"/>
        <v>34.289198383253336</v>
      </c>
      <c r="Q29" s="88"/>
      <c r="R29" s="88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27"/>
    </row>
    <row r="30" spans="1:38" ht="28.5" customHeight="1">
      <c r="A30" s="131" t="s">
        <v>138</v>
      </c>
      <c r="B30" s="98">
        <f>RAPORT!C26</f>
        <v>0</v>
      </c>
      <c r="C30" s="98">
        <f>RAPORT!D26</f>
        <v>0</v>
      </c>
      <c r="D30" s="98">
        <f>RAPORT!E26</f>
        <v>0</v>
      </c>
      <c r="E30" s="98">
        <f>RAPORT!F26</f>
        <v>0</v>
      </c>
      <c r="F30" s="98">
        <f>RAPORT!G26</f>
        <v>0</v>
      </c>
      <c r="G30" s="98">
        <f>RAPORT!H26</f>
        <v>81.74323815000001</v>
      </c>
      <c r="H30" s="98">
        <f>RAPORT!I26</f>
        <v>0</v>
      </c>
      <c r="I30" s="98">
        <f>RAPORT!J26</f>
        <v>0</v>
      </c>
      <c r="J30" s="98">
        <f>RAPORT!K26</f>
        <v>0</v>
      </c>
      <c r="K30" s="98">
        <f>RAPORT!L26</f>
        <v>0</v>
      </c>
      <c r="L30" s="98">
        <f>RAPORT!M26</f>
        <v>0</v>
      </c>
      <c r="M30" s="99">
        <f t="shared" si="16"/>
        <v>81.74323815000001</v>
      </c>
      <c r="N30" s="94"/>
      <c r="O30" s="132">
        <f>M30+(M30*B$3)</f>
        <v>91.552426728000015</v>
      </c>
      <c r="P30" s="101">
        <f t="shared" si="17"/>
        <v>75.072989916960012</v>
      </c>
      <c r="Q30" s="88"/>
      <c r="R30" s="88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27"/>
    </row>
    <row r="31" spans="1:38" ht="24.75" customHeight="1">
      <c r="A31" s="131" t="s">
        <v>141</v>
      </c>
      <c r="B31" s="98">
        <f>RAPORT!C27</f>
        <v>0</v>
      </c>
      <c r="C31" s="98">
        <f>RAPORT!D27</f>
        <v>0</v>
      </c>
      <c r="D31" s="98">
        <f>RAPORT!E27</f>
        <v>0</v>
      </c>
      <c r="E31" s="98">
        <f>RAPORT!F27</f>
        <v>0</v>
      </c>
      <c r="F31" s="98">
        <f>RAPORT!G27</f>
        <v>0</v>
      </c>
      <c r="G31" s="98">
        <f>RAPORT!H27</f>
        <v>5082.2999999999993</v>
      </c>
      <c r="H31" s="98">
        <f>RAPORT!I27</f>
        <v>331.09999999999997</v>
      </c>
      <c r="I31" s="98">
        <f>RAPORT!J27</f>
        <v>1709.6</v>
      </c>
      <c r="J31" s="98">
        <f>RAPORT!K27</f>
        <v>0</v>
      </c>
      <c r="K31" s="98">
        <f>RAPORT!L27</f>
        <v>0</v>
      </c>
      <c r="L31" s="98">
        <f>RAPORT!M27</f>
        <v>0</v>
      </c>
      <c r="M31" s="99">
        <f t="shared" si="16"/>
        <v>7123</v>
      </c>
      <c r="N31" s="94"/>
      <c r="O31" s="132">
        <f>M31+(M31*B$3)</f>
        <v>7977.76</v>
      </c>
      <c r="P31" s="101">
        <f t="shared" si="17"/>
        <v>6541.7631999999994</v>
      </c>
      <c r="Q31" s="88"/>
      <c r="R31" s="88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27"/>
    </row>
    <row r="32" spans="1:38" ht="27" customHeight="1">
      <c r="A32" s="131" t="s">
        <v>144</v>
      </c>
      <c r="B32" s="98">
        <f>RAPORT!C28</f>
        <v>0</v>
      </c>
      <c r="C32" s="98">
        <f>RAPORT!D28</f>
        <v>0</v>
      </c>
      <c r="D32" s="98">
        <f>RAPORT!E28</f>
        <v>0</v>
      </c>
      <c r="E32" s="98">
        <f>RAPORT!F28</f>
        <v>0</v>
      </c>
      <c r="F32" s="98">
        <f>RAPORT!G28</f>
        <v>0</v>
      </c>
      <c r="G32" s="98">
        <f>RAPORT!H28</f>
        <v>0</v>
      </c>
      <c r="H32" s="98">
        <f>RAPORT!I28</f>
        <v>0</v>
      </c>
      <c r="I32" s="98">
        <f>RAPORT!J28</f>
        <v>0</v>
      </c>
      <c r="J32" s="98">
        <f>RAPORT!K28</f>
        <v>0</v>
      </c>
      <c r="K32" s="98">
        <f>RAPORT!L28</f>
        <v>0</v>
      </c>
      <c r="L32" s="98">
        <f>RAPORT!M28</f>
        <v>0</v>
      </c>
      <c r="M32" s="99">
        <f t="shared" si="16"/>
        <v>0</v>
      </c>
      <c r="N32" s="94"/>
      <c r="O32" s="133"/>
      <c r="P32" s="101">
        <f t="shared" si="17"/>
        <v>0</v>
      </c>
      <c r="Q32" s="88"/>
      <c r="R32" s="88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27"/>
    </row>
    <row r="33" spans="1:38" ht="25.5">
      <c r="A33" s="131" t="s">
        <v>147</v>
      </c>
      <c r="B33" s="98">
        <f>RAPORT!C29</f>
        <v>0</v>
      </c>
      <c r="C33" s="98">
        <f>RAPORT!D29</f>
        <v>0</v>
      </c>
      <c r="D33" s="98">
        <f>RAPORT!E29</f>
        <v>0</v>
      </c>
      <c r="E33" s="98">
        <f>RAPORT!F29</f>
        <v>0</v>
      </c>
      <c r="F33" s="98">
        <f>RAPORT!G29</f>
        <v>0</v>
      </c>
      <c r="G33" s="98">
        <f>RAPORT!H29</f>
        <v>0</v>
      </c>
      <c r="H33" s="98">
        <f>RAPORT!I29</f>
        <v>0</v>
      </c>
      <c r="I33" s="98">
        <f>RAPORT!J29</f>
        <v>0</v>
      </c>
      <c r="J33" s="98">
        <f>RAPORT!K29</f>
        <v>0</v>
      </c>
      <c r="K33" s="98">
        <f>RAPORT!L29</f>
        <v>0</v>
      </c>
      <c r="L33" s="98">
        <f>RAPORT!M29</f>
        <v>0</v>
      </c>
      <c r="M33" s="99">
        <f t="shared" si="16"/>
        <v>0</v>
      </c>
      <c r="N33" s="94"/>
      <c r="O33" s="133"/>
      <c r="P33" s="101">
        <f t="shared" si="17"/>
        <v>0</v>
      </c>
      <c r="Q33" s="88"/>
      <c r="R33" s="88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27"/>
    </row>
    <row r="34" spans="1:38">
      <c r="A34" s="121" t="s">
        <v>165</v>
      </c>
      <c r="B34" s="122">
        <f t="shared" ref="B34:M34" si="18">SUM(B24:B33)</f>
        <v>12930.334284000002</v>
      </c>
      <c r="C34" s="122">
        <f t="shared" si="18"/>
        <v>6888.7659675000014</v>
      </c>
      <c r="D34" s="122">
        <f t="shared" si="18"/>
        <v>7512.5940047400009</v>
      </c>
      <c r="E34" s="122">
        <f t="shared" si="18"/>
        <v>0</v>
      </c>
      <c r="F34" s="122">
        <f t="shared" si="18"/>
        <v>358.76340592666668</v>
      </c>
      <c r="G34" s="122">
        <f t="shared" si="18"/>
        <v>5201.3790377833329</v>
      </c>
      <c r="H34" s="122">
        <f t="shared" si="18"/>
        <v>410.09521180555555</v>
      </c>
      <c r="I34" s="122">
        <f t="shared" si="18"/>
        <v>1709.6</v>
      </c>
      <c r="J34" s="122">
        <f t="shared" si="18"/>
        <v>9726.9893871724453</v>
      </c>
      <c r="K34" s="122">
        <f t="shared" si="18"/>
        <v>0</v>
      </c>
      <c r="L34" s="122">
        <f t="shared" si="18"/>
        <v>0</v>
      </c>
      <c r="M34" s="134">
        <f t="shared" si="18"/>
        <v>44738.521298928004</v>
      </c>
      <c r="N34" s="94"/>
      <c r="O34" s="135">
        <f>SUM(O24:O33)</f>
        <v>49004.020327235099</v>
      </c>
      <c r="P34" s="135">
        <f>SUM(P24:P33)</f>
        <v>40183.296668332783</v>
      </c>
      <c r="Q34" s="88"/>
      <c r="R34" s="88"/>
      <c r="S34" s="86"/>
      <c r="T34" s="86"/>
      <c r="U34" s="86"/>
      <c r="V34" s="86"/>
      <c r="W34" s="86"/>
      <c r="X34" s="86"/>
      <c r="Y34" s="86"/>
      <c r="Z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27"/>
    </row>
    <row r="35" spans="1:38">
      <c r="A35" s="88"/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27"/>
    </row>
    <row r="36" spans="1:38">
      <c r="A36" s="88"/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88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27"/>
    </row>
    <row r="37" spans="1:38">
      <c r="A37" s="88"/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27"/>
    </row>
    <row r="38" spans="1:38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</row>
    <row r="39" spans="1:38">
      <c r="A39" s="136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7"/>
      <c r="AE39" s="137"/>
      <c r="AF39" s="137"/>
      <c r="AG39" s="137"/>
      <c r="AH39" s="137"/>
      <c r="AI39" s="137"/>
      <c r="AJ39" s="137"/>
      <c r="AK39" s="137"/>
    </row>
    <row r="40" spans="1:38">
      <c r="A40" s="138"/>
      <c r="B40" s="138"/>
      <c r="C40" s="138"/>
      <c r="D40" s="138"/>
      <c r="E40" s="138"/>
      <c r="F40" s="138"/>
      <c r="G40" s="138"/>
      <c r="H40" s="138"/>
      <c r="I40" s="138"/>
      <c r="J40" s="138"/>
      <c r="K40" s="138"/>
      <c r="L40" s="138"/>
      <c r="M40" s="138"/>
      <c r="N40" s="138"/>
      <c r="O40" s="138"/>
      <c r="P40" s="138"/>
      <c r="Q40" s="138"/>
      <c r="R40" s="138"/>
    </row>
    <row r="41" spans="1:38">
      <c r="A41" s="138"/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</row>
    <row r="42" spans="1:38">
      <c r="A42" s="138"/>
      <c r="B42" s="138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</row>
    <row r="43" spans="1:38">
      <c r="A43" s="138"/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</row>
    <row r="44" spans="1:38">
      <c r="A44" s="138"/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</row>
  </sheetData>
  <mergeCells count="7">
    <mergeCell ref="A1:B1"/>
    <mergeCell ref="S7:V7"/>
    <mergeCell ref="Y7:AD7"/>
    <mergeCell ref="AH7:AK7"/>
    <mergeCell ref="S18:T18"/>
    <mergeCell ref="Y18:Z18"/>
    <mergeCell ref="AH18:AI18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94"/>
  <sheetViews>
    <sheetView zoomScaleNormal="100" workbookViewId="0">
      <selection activeCell="D73" sqref="D73"/>
    </sheetView>
  </sheetViews>
  <sheetFormatPr defaultRowHeight="15"/>
  <cols>
    <col min="1" max="1" width="9.140625" style="10" customWidth="1"/>
    <col min="2" max="2" width="34.42578125" style="10" customWidth="1"/>
    <col min="3" max="3" width="21.140625" style="10" customWidth="1"/>
    <col min="4" max="4" width="25.42578125" style="10" customWidth="1"/>
    <col min="5" max="1025" width="9.140625" style="10" customWidth="1"/>
  </cols>
  <sheetData>
    <row r="1" spans="1:5" ht="20.25">
      <c r="A1" s="139" t="s">
        <v>203</v>
      </c>
    </row>
    <row r="2" spans="1:5">
      <c r="B2" s="413" t="s">
        <v>659</v>
      </c>
      <c r="C2" s="413"/>
    </row>
    <row r="3" spans="1:5">
      <c r="B3" s="140" t="s">
        <v>204</v>
      </c>
      <c r="C3" s="141"/>
      <c r="D3" s="142" t="s">
        <v>99</v>
      </c>
    </row>
    <row r="4" spans="1:5">
      <c r="B4" s="143" t="s">
        <v>205</v>
      </c>
      <c r="C4" s="144"/>
      <c r="D4" s="117">
        <v>12</v>
      </c>
    </row>
    <row r="5" spans="1:5">
      <c r="B5" s="145" t="s">
        <v>206</v>
      </c>
      <c r="C5" s="146"/>
      <c r="D5" s="147" t="s">
        <v>207</v>
      </c>
    </row>
    <row r="6" spans="1:5">
      <c r="B6" s="148" t="s">
        <v>208</v>
      </c>
      <c r="C6" s="149"/>
      <c r="D6" s="150" t="s">
        <v>209</v>
      </c>
    </row>
    <row r="7" spans="1:5">
      <c r="B7" s="151"/>
      <c r="C7" s="152"/>
      <c r="D7" s="150" t="s">
        <v>210</v>
      </c>
    </row>
    <row r="8" spans="1:5">
      <c r="B8" s="151"/>
      <c r="C8" s="152"/>
      <c r="D8" s="150" t="s">
        <v>211</v>
      </c>
    </row>
    <row r="9" spans="1:5">
      <c r="B9" s="151"/>
      <c r="C9" s="152"/>
      <c r="D9" s="150" t="s">
        <v>212</v>
      </c>
    </row>
    <row r="10" spans="1:5">
      <c r="B10" s="151"/>
      <c r="C10" s="152"/>
      <c r="D10" s="150" t="s">
        <v>213</v>
      </c>
    </row>
    <row r="11" spans="1:5">
      <c r="B11" s="151"/>
      <c r="C11" s="152"/>
      <c r="D11" s="150" t="s">
        <v>214</v>
      </c>
    </row>
    <row r="12" spans="1:5">
      <c r="B12" s="151"/>
      <c r="C12" s="152"/>
      <c r="D12" s="150" t="s">
        <v>215</v>
      </c>
    </row>
    <row r="13" spans="1:5">
      <c r="B13" s="151"/>
      <c r="C13" s="152"/>
      <c r="D13" s="150" t="s">
        <v>216</v>
      </c>
    </row>
    <row r="14" spans="1:5">
      <c r="B14" s="151"/>
      <c r="C14" s="152"/>
      <c r="D14" s="150" t="s">
        <v>217</v>
      </c>
    </row>
    <row r="15" spans="1:5">
      <c r="B15" s="151"/>
      <c r="C15" s="152"/>
      <c r="D15" s="150" t="s">
        <v>218</v>
      </c>
    </row>
    <row r="16" spans="1:5">
      <c r="B16" s="151"/>
      <c r="C16" s="152"/>
      <c r="D16" s="150" t="s">
        <v>219</v>
      </c>
      <c r="E16" s="10" t="s">
        <v>220</v>
      </c>
    </row>
    <row r="17" spans="2:4">
      <c r="B17" s="151"/>
      <c r="C17" s="152"/>
      <c r="D17" s="150" t="s">
        <v>221</v>
      </c>
    </row>
    <row r="18" spans="2:4">
      <c r="B18" s="414" t="s">
        <v>222</v>
      </c>
      <c r="C18" s="153" t="s">
        <v>223</v>
      </c>
      <c r="D18" s="382">
        <v>8166</v>
      </c>
    </row>
    <row r="19" spans="2:4">
      <c r="B19" s="414"/>
      <c r="C19" s="155" t="s">
        <v>224</v>
      </c>
      <c r="D19" s="156" t="s">
        <v>225</v>
      </c>
    </row>
    <row r="20" spans="2:4">
      <c r="B20" s="414"/>
      <c r="C20" s="157" t="s">
        <v>226</v>
      </c>
      <c r="D20" s="158" t="s">
        <v>225</v>
      </c>
    </row>
    <row r="21" spans="2:4">
      <c r="B21" s="414" t="s">
        <v>227</v>
      </c>
      <c r="C21" s="159">
        <v>2009</v>
      </c>
      <c r="D21" s="160">
        <v>7326</v>
      </c>
    </row>
    <row r="22" spans="2:4">
      <c r="B22" s="414"/>
      <c r="C22" s="161">
        <v>2010</v>
      </c>
      <c r="D22" s="116">
        <v>7455</v>
      </c>
    </row>
    <row r="23" spans="2:4">
      <c r="B23" s="414"/>
      <c r="C23" s="161">
        <v>2011</v>
      </c>
      <c r="D23" s="116">
        <v>7505</v>
      </c>
    </row>
    <row r="24" spans="2:4">
      <c r="B24" s="414"/>
      <c r="C24" s="161">
        <v>2012</v>
      </c>
      <c r="D24" s="116">
        <v>7549</v>
      </c>
    </row>
    <row r="25" spans="2:4">
      <c r="B25" s="414"/>
      <c r="C25" s="162">
        <v>2013</v>
      </c>
      <c r="D25" s="163">
        <v>7661</v>
      </c>
    </row>
    <row r="26" spans="2:4" ht="15" customHeight="1">
      <c r="B26" s="404" t="s">
        <v>228</v>
      </c>
      <c r="C26" s="165">
        <v>2009</v>
      </c>
      <c r="D26" s="160">
        <v>697</v>
      </c>
    </row>
    <row r="27" spans="2:4">
      <c r="B27" s="404"/>
      <c r="C27" s="166">
        <v>2010</v>
      </c>
      <c r="D27" s="116">
        <v>739</v>
      </c>
    </row>
    <row r="28" spans="2:4">
      <c r="B28" s="404"/>
      <c r="C28" s="166">
        <v>2011</v>
      </c>
      <c r="D28" s="116">
        <v>745</v>
      </c>
    </row>
    <row r="29" spans="2:4">
      <c r="B29" s="404"/>
      <c r="C29" s="166">
        <v>2012</v>
      </c>
      <c r="D29" s="116">
        <v>758</v>
      </c>
    </row>
    <row r="30" spans="2:4">
      <c r="B30" s="404"/>
      <c r="C30" s="167">
        <v>2013</v>
      </c>
      <c r="D30" s="163">
        <v>789</v>
      </c>
    </row>
    <row r="31" spans="2:4" ht="15" customHeight="1">
      <c r="B31" s="415" t="s">
        <v>229</v>
      </c>
      <c r="C31" s="168" t="s">
        <v>223</v>
      </c>
      <c r="D31" s="384">
        <v>61</v>
      </c>
    </row>
    <row r="32" spans="2:4">
      <c r="B32" s="415"/>
      <c r="C32" s="169" t="s">
        <v>224</v>
      </c>
      <c r="D32" s="170" t="s">
        <v>225</v>
      </c>
    </row>
    <row r="33" spans="2:4">
      <c r="B33" s="415"/>
      <c r="C33" s="169" t="s">
        <v>226</v>
      </c>
      <c r="D33" s="156" t="s">
        <v>225</v>
      </c>
    </row>
    <row r="34" spans="2:4">
      <c r="B34" s="145" t="s">
        <v>230</v>
      </c>
      <c r="C34" s="171"/>
      <c r="D34" s="163">
        <v>13494</v>
      </c>
    </row>
    <row r="35" spans="2:4" ht="15" customHeight="1">
      <c r="B35" s="411" t="s">
        <v>231</v>
      </c>
      <c r="C35" s="172" t="s">
        <v>232</v>
      </c>
      <c r="D35" s="173">
        <v>13494</v>
      </c>
    </row>
    <row r="36" spans="2:4">
      <c r="B36" s="411"/>
      <c r="C36" s="174" t="s">
        <v>233</v>
      </c>
      <c r="D36" s="175">
        <v>8131</v>
      </c>
    </row>
    <row r="37" spans="2:4">
      <c r="B37" s="411"/>
      <c r="C37" s="174" t="s">
        <v>234</v>
      </c>
      <c r="D37" s="175">
        <v>4604</v>
      </c>
    </row>
    <row r="38" spans="2:4">
      <c r="B38" s="411"/>
      <c r="C38" s="174" t="s">
        <v>235</v>
      </c>
      <c r="D38" s="175">
        <v>73</v>
      </c>
    </row>
    <row r="39" spans="2:4">
      <c r="B39" s="411"/>
      <c r="C39" s="174" t="s">
        <v>236</v>
      </c>
      <c r="D39" s="175">
        <v>630</v>
      </c>
    </row>
    <row r="40" spans="2:4">
      <c r="B40" s="411"/>
      <c r="C40" s="174" t="s">
        <v>237</v>
      </c>
      <c r="D40" s="175">
        <v>0</v>
      </c>
    </row>
    <row r="41" spans="2:4">
      <c r="B41" s="411"/>
      <c r="C41" s="174" t="s">
        <v>238</v>
      </c>
      <c r="D41" s="175">
        <v>40</v>
      </c>
    </row>
    <row r="42" spans="2:4">
      <c r="B42" s="411"/>
      <c r="C42" s="176" t="s">
        <v>239</v>
      </c>
      <c r="D42" s="177">
        <v>16</v>
      </c>
    </row>
    <row r="43" spans="2:4" ht="15" customHeight="1">
      <c r="B43" s="406" t="s">
        <v>240</v>
      </c>
      <c r="C43" s="178" t="s">
        <v>223</v>
      </c>
      <c r="D43" s="382">
        <v>2053</v>
      </c>
    </row>
    <row r="44" spans="2:4">
      <c r="B44" s="406"/>
      <c r="C44" s="179" t="s">
        <v>224</v>
      </c>
      <c r="D44" s="156" t="s">
        <v>225</v>
      </c>
    </row>
    <row r="45" spans="2:4">
      <c r="B45" s="406"/>
      <c r="C45" s="180" t="s">
        <v>226</v>
      </c>
      <c r="D45" s="158" t="s">
        <v>225</v>
      </c>
    </row>
    <row r="46" spans="2:4" ht="15" customHeight="1">
      <c r="B46" s="411" t="s">
        <v>241</v>
      </c>
      <c r="C46" s="178" t="s">
        <v>223</v>
      </c>
      <c r="D46" s="377">
        <v>2638</v>
      </c>
    </row>
    <row r="47" spans="2:4">
      <c r="B47" s="411"/>
      <c r="C47" s="179" t="s">
        <v>224</v>
      </c>
      <c r="D47" s="156" t="s">
        <v>225</v>
      </c>
    </row>
    <row r="48" spans="2:4">
      <c r="B48" s="411"/>
      <c r="C48" s="180" t="s">
        <v>226</v>
      </c>
      <c r="D48" s="158" t="s">
        <v>225</v>
      </c>
    </row>
    <row r="49" spans="2:4" ht="15" customHeight="1">
      <c r="B49" s="406" t="s">
        <v>242</v>
      </c>
      <c r="C49" s="181" t="s">
        <v>223</v>
      </c>
      <c r="D49" s="377">
        <v>290519</v>
      </c>
    </row>
    <row r="50" spans="2:4">
      <c r="B50" s="406"/>
      <c r="C50" s="174" t="s">
        <v>224</v>
      </c>
      <c r="D50" s="156" t="s">
        <v>225</v>
      </c>
    </row>
    <row r="51" spans="2:4">
      <c r="B51" s="406"/>
      <c r="C51" s="182" t="s">
        <v>226</v>
      </c>
      <c r="D51" s="183" t="s">
        <v>225</v>
      </c>
    </row>
    <row r="52" spans="2:4" ht="25.5">
      <c r="B52" s="184" t="s">
        <v>243</v>
      </c>
      <c r="C52" s="185" t="s">
        <v>244</v>
      </c>
      <c r="D52" s="383">
        <v>110.1</v>
      </c>
    </row>
    <row r="53" spans="2:4">
      <c r="B53" s="412" t="s">
        <v>245</v>
      </c>
      <c r="C53" s="181" t="s">
        <v>246</v>
      </c>
      <c r="D53" s="154">
        <v>741</v>
      </c>
    </row>
    <row r="54" spans="2:4">
      <c r="B54" s="412"/>
      <c r="C54" s="174" t="s">
        <v>247</v>
      </c>
      <c r="D54" s="156">
        <v>40</v>
      </c>
    </row>
    <row r="55" spans="2:4">
      <c r="B55" s="412"/>
      <c r="C55" s="174" t="s">
        <v>248</v>
      </c>
      <c r="D55" s="156">
        <v>8</v>
      </c>
    </row>
    <row r="56" spans="2:4">
      <c r="B56" s="412"/>
      <c r="C56" s="182" t="s">
        <v>249</v>
      </c>
      <c r="D56" s="156" t="s">
        <v>225</v>
      </c>
    </row>
    <row r="57" spans="2:4">
      <c r="B57" s="412"/>
      <c r="C57" s="182" t="s">
        <v>250</v>
      </c>
      <c r="D57" s="186" t="s">
        <v>225</v>
      </c>
    </row>
    <row r="58" spans="2:4">
      <c r="B58" s="412"/>
      <c r="C58" s="187" t="s">
        <v>251</v>
      </c>
      <c r="D58" s="188">
        <f>SUM(D53:D57)</f>
        <v>789</v>
      </c>
    </row>
    <row r="59" spans="2:4" ht="15" customHeight="1">
      <c r="B59" s="406" t="s">
        <v>252</v>
      </c>
      <c r="C59" s="178" t="s">
        <v>253</v>
      </c>
      <c r="D59" s="160">
        <v>18</v>
      </c>
    </row>
    <row r="60" spans="2:4">
      <c r="B60" s="406"/>
      <c r="C60" s="179" t="s">
        <v>254</v>
      </c>
      <c r="D60" s="116">
        <v>771</v>
      </c>
    </row>
    <row r="61" spans="2:4">
      <c r="B61" s="406"/>
      <c r="C61" s="189" t="s">
        <v>255</v>
      </c>
      <c r="D61" s="163">
        <v>618</v>
      </c>
    </row>
    <row r="62" spans="2:4" ht="15" customHeight="1">
      <c r="B62" s="407" t="s">
        <v>256</v>
      </c>
      <c r="C62" s="181" t="s">
        <v>257</v>
      </c>
      <c r="D62" s="154">
        <v>94</v>
      </c>
    </row>
    <row r="63" spans="2:4">
      <c r="B63" s="407"/>
      <c r="C63" s="174" t="s">
        <v>258</v>
      </c>
      <c r="D63" s="156">
        <v>113</v>
      </c>
    </row>
    <row r="64" spans="2:4">
      <c r="B64" s="407"/>
      <c r="C64" s="174" t="s">
        <v>259</v>
      </c>
      <c r="D64" s="156">
        <v>48</v>
      </c>
    </row>
    <row r="65" spans="2:4">
      <c r="B65" s="407"/>
      <c r="C65" s="182" t="s">
        <v>260</v>
      </c>
      <c r="D65" s="156">
        <v>114</v>
      </c>
    </row>
    <row r="66" spans="2:4">
      <c r="B66" s="190"/>
      <c r="C66" s="187" t="s">
        <v>261</v>
      </c>
      <c r="D66" s="191">
        <f>SUM(D62:D65)</f>
        <v>369</v>
      </c>
    </row>
    <row r="67" spans="2:4" ht="15" customHeight="1">
      <c r="B67" s="408" t="s">
        <v>262</v>
      </c>
      <c r="C67" s="192" t="s">
        <v>257</v>
      </c>
      <c r="D67" s="193">
        <v>51</v>
      </c>
    </row>
    <row r="68" spans="2:4">
      <c r="B68" s="408"/>
      <c r="C68" s="174" t="s">
        <v>258</v>
      </c>
      <c r="D68" s="116">
        <v>112</v>
      </c>
    </row>
    <row r="69" spans="2:4">
      <c r="B69" s="408"/>
      <c r="C69" s="174" t="s">
        <v>259</v>
      </c>
      <c r="D69" s="116">
        <v>48</v>
      </c>
    </row>
    <row r="70" spans="2:4">
      <c r="B70" s="408"/>
      <c r="C70" s="176" t="s">
        <v>260</v>
      </c>
      <c r="D70" s="163">
        <v>114</v>
      </c>
    </row>
    <row r="71" spans="2:4">
      <c r="B71" s="409" t="s">
        <v>263</v>
      </c>
      <c r="C71" s="409"/>
      <c r="D71" s="380">
        <v>643</v>
      </c>
    </row>
    <row r="72" spans="2:4" ht="15" customHeight="1">
      <c r="B72" s="410" t="s">
        <v>264</v>
      </c>
      <c r="C72" s="144" t="s">
        <v>251</v>
      </c>
      <c r="D72" s="378">
        <v>749.45</v>
      </c>
    </row>
    <row r="73" spans="2:4">
      <c r="B73" s="410"/>
      <c r="C73" s="194" t="s">
        <v>265</v>
      </c>
      <c r="D73" s="381">
        <v>732.34</v>
      </c>
    </row>
    <row r="74" spans="2:4">
      <c r="B74" s="195" t="s">
        <v>266</v>
      </c>
      <c r="C74" s="196"/>
      <c r="D74" s="197" t="s">
        <v>225</v>
      </c>
    </row>
    <row r="75" spans="2:4">
      <c r="B75" s="198" t="s">
        <v>267</v>
      </c>
      <c r="C75" s="199"/>
      <c r="D75" s="200" t="s">
        <v>225</v>
      </c>
    </row>
    <row r="76" spans="2:4">
      <c r="B76" s="201" t="s">
        <v>268</v>
      </c>
      <c r="C76" s="202"/>
      <c r="D76" s="203">
        <v>2561.4</v>
      </c>
    </row>
    <row r="77" spans="2:4" ht="15" customHeight="1">
      <c r="B77" s="401" t="s">
        <v>269</v>
      </c>
      <c r="C77" s="204" t="s">
        <v>270</v>
      </c>
      <c r="D77" s="377">
        <v>97.7</v>
      </c>
    </row>
    <row r="78" spans="2:4">
      <c r="B78" s="401"/>
      <c r="C78" s="205" t="s">
        <v>271</v>
      </c>
      <c r="D78" s="378">
        <v>65</v>
      </c>
    </row>
    <row r="79" spans="2:4">
      <c r="B79" s="401"/>
      <c r="C79" s="206" t="s">
        <v>272</v>
      </c>
      <c r="D79" s="379">
        <v>24.3</v>
      </c>
    </row>
    <row r="80" spans="2:4">
      <c r="B80" s="402" t="s">
        <v>273</v>
      </c>
      <c r="C80" s="402"/>
      <c r="D80" s="386" t="s">
        <v>663</v>
      </c>
    </row>
    <row r="81" spans="2:4" ht="15" customHeight="1">
      <c r="B81" s="403" t="s">
        <v>274</v>
      </c>
      <c r="C81" s="204" t="s">
        <v>275</v>
      </c>
      <c r="D81" s="160">
        <v>62</v>
      </c>
    </row>
    <row r="82" spans="2:4">
      <c r="B82" s="403"/>
      <c r="C82" s="205" t="s">
        <v>276</v>
      </c>
      <c r="D82" s="116">
        <v>228</v>
      </c>
    </row>
    <row r="83" spans="2:4">
      <c r="B83" s="403"/>
      <c r="C83" s="206" t="s">
        <v>176</v>
      </c>
      <c r="D83" s="163">
        <v>499</v>
      </c>
    </row>
    <row r="84" spans="2:4" ht="15" customHeight="1">
      <c r="B84" s="404" t="s">
        <v>277</v>
      </c>
      <c r="C84" s="207" t="s">
        <v>251</v>
      </c>
      <c r="D84" s="160">
        <v>1709</v>
      </c>
    </row>
    <row r="85" spans="2:4">
      <c r="B85" s="404"/>
      <c r="C85" s="208" t="s">
        <v>278</v>
      </c>
      <c r="D85" s="116">
        <v>145</v>
      </c>
    </row>
    <row r="86" spans="2:4">
      <c r="B86" s="404"/>
      <c r="C86" s="209" t="s">
        <v>279</v>
      </c>
      <c r="D86" s="210">
        <f>D85/D84*100</f>
        <v>8.4844938560561722</v>
      </c>
    </row>
    <row r="87" spans="2:4">
      <c r="B87" s="164" t="s">
        <v>280</v>
      </c>
      <c r="C87" s="211"/>
      <c r="D87" s="203">
        <v>1230</v>
      </c>
    </row>
    <row r="88" spans="2:4" ht="15" customHeight="1">
      <c r="B88" s="405" t="s">
        <v>281</v>
      </c>
      <c r="C88" s="212" t="s">
        <v>282</v>
      </c>
      <c r="D88" s="160">
        <v>464</v>
      </c>
    </row>
    <row r="89" spans="2:4">
      <c r="B89" s="405"/>
      <c r="C89" s="213" t="s">
        <v>283</v>
      </c>
      <c r="D89" s="116">
        <v>225</v>
      </c>
    </row>
    <row r="90" spans="2:4">
      <c r="B90" s="405"/>
      <c r="C90" s="214" t="s">
        <v>284</v>
      </c>
      <c r="D90" s="116">
        <v>285</v>
      </c>
    </row>
    <row r="91" spans="2:4">
      <c r="B91" s="405"/>
      <c r="C91" s="213" t="s">
        <v>285</v>
      </c>
      <c r="D91" s="116">
        <v>208</v>
      </c>
    </row>
    <row r="92" spans="2:4">
      <c r="B92" s="405"/>
      <c r="C92" s="213" t="s">
        <v>286</v>
      </c>
      <c r="D92" s="116">
        <v>331</v>
      </c>
    </row>
    <row r="93" spans="2:4">
      <c r="B93" s="405"/>
      <c r="C93" s="215" t="s">
        <v>287</v>
      </c>
      <c r="D93" s="116">
        <f>194+46</f>
        <v>240</v>
      </c>
    </row>
    <row r="94" spans="2:4">
      <c r="B94" s="405"/>
      <c r="C94" s="216" t="s">
        <v>288</v>
      </c>
      <c r="D94" s="163">
        <v>318</v>
      </c>
    </row>
  </sheetData>
  <mergeCells count="20">
    <mergeCell ref="B2:C2"/>
    <mergeCell ref="B18:B20"/>
    <mergeCell ref="B21:B25"/>
    <mergeCell ref="B26:B30"/>
    <mergeCell ref="B31:B33"/>
    <mergeCell ref="B35:B42"/>
    <mergeCell ref="B43:B45"/>
    <mergeCell ref="B46:B48"/>
    <mergeCell ref="B49:B51"/>
    <mergeCell ref="B53:B58"/>
    <mergeCell ref="B59:B61"/>
    <mergeCell ref="B62:B65"/>
    <mergeCell ref="B67:B70"/>
    <mergeCell ref="B71:C71"/>
    <mergeCell ref="B72:B73"/>
    <mergeCell ref="B77:B79"/>
    <mergeCell ref="B80:C80"/>
    <mergeCell ref="B81:B83"/>
    <mergeCell ref="B84:B86"/>
    <mergeCell ref="B88:B9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5"/>
  <sheetViews>
    <sheetView topLeftCell="F20" zoomScaleNormal="100" workbookViewId="0">
      <selection activeCell="S38" sqref="S38"/>
    </sheetView>
  </sheetViews>
  <sheetFormatPr defaultRowHeight="15"/>
  <cols>
    <col min="1" max="1" width="9.140625" style="36" customWidth="1"/>
    <col min="2" max="2" width="28.7109375" style="36" customWidth="1"/>
    <col min="3" max="3" width="13.28515625" style="36" customWidth="1"/>
    <col min="4" max="4" width="14.5703125" style="36" customWidth="1"/>
    <col min="5" max="5" width="37.85546875" style="36" customWidth="1"/>
    <col min="6" max="6" width="12.5703125" style="36" customWidth="1"/>
    <col min="7" max="7" width="14.5703125" style="36" customWidth="1"/>
    <col min="8" max="8" width="13.140625" style="36" customWidth="1"/>
    <col min="9" max="9" width="11.85546875" style="36" customWidth="1"/>
    <col min="10" max="10" width="13.5703125" style="36" customWidth="1"/>
    <col min="11" max="12" width="10.7109375" style="36" customWidth="1"/>
    <col min="13" max="13" width="13.42578125" style="36" customWidth="1"/>
    <col min="14" max="17" width="10.7109375" style="36" customWidth="1"/>
    <col min="18" max="26" width="13.7109375" style="36" customWidth="1"/>
    <col min="27" max="27" width="37.28515625" style="36" customWidth="1"/>
    <col min="28" max="1025" width="9.140625" style="36" customWidth="1"/>
  </cols>
  <sheetData>
    <row r="1" spans="1:27" ht="21">
      <c r="A1" s="217" t="s">
        <v>289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</row>
    <row r="2" spans="1:27" ht="15.75">
      <c r="A2" s="218" t="s">
        <v>290</v>
      </c>
      <c r="B2" s="27"/>
      <c r="C2" s="27"/>
      <c r="D2" s="27"/>
      <c r="E2" s="27"/>
      <c r="F2" s="27"/>
      <c r="G2" s="219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</row>
    <row r="3" spans="1:27" ht="15.75">
      <c r="A3" s="218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ht="38.25">
      <c r="A4" s="27"/>
      <c r="B4" s="220" t="s">
        <v>291</v>
      </c>
      <c r="C4" s="92" t="s">
        <v>292</v>
      </c>
      <c r="D4" s="92" t="s">
        <v>293</v>
      </c>
      <c r="E4" s="92" t="s">
        <v>294</v>
      </c>
      <c r="F4" s="92" t="s">
        <v>293</v>
      </c>
      <c r="G4" s="221" t="s">
        <v>295</v>
      </c>
      <c r="H4" s="221" t="s">
        <v>296</v>
      </c>
      <c r="I4" s="40" t="s">
        <v>297</v>
      </c>
      <c r="J4" s="40" t="s">
        <v>298</v>
      </c>
      <c r="K4" s="222" t="s">
        <v>299</v>
      </c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</row>
    <row r="5" spans="1:27">
      <c r="A5" s="27"/>
      <c r="B5" s="223" t="s">
        <v>154</v>
      </c>
      <c r="C5" s="224">
        <f>SUM(R19:R45)/1000</f>
        <v>241.05699999999999</v>
      </c>
      <c r="D5" s="225" t="s">
        <v>72</v>
      </c>
      <c r="E5" s="224">
        <v>1</v>
      </c>
      <c r="F5" s="224" t="s">
        <v>72</v>
      </c>
      <c r="G5" s="226">
        <f>C5*E5</f>
        <v>241.05699999999999</v>
      </c>
      <c r="H5" s="227">
        <v>0.81200000000000006</v>
      </c>
      <c r="I5" s="226">
        <f t="shared" ref="I5:I14" si="0">H5*G5</f>
        <v>195.73828399999999</v>
      </c>
      <c r="J5" s="228">
        <f t="shared" ref="J5:J14" si="1">I5/$I$15</f>
        <v>0.28263720668824271</v>
      </c>
      <c r="K5" s="229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</row>
    <row r="6" spans="1:27">
      <c r="A6" s="27"/>
      <c r="B6" s="223" t="s">
        <v>155</v>
      </c>
      <c r="C6" s="224">
        <v>0</v>
      </c>
      <c r="D6" s="225" t="s">
        <v>300</v>
      </c>
      <c r="E6" s="224">
        <v>36.090000000000003</v>
      </c>
      <c r="F6" s="224" t="s">
        <v>301</v>
      </c>
      <c r="G6" s="226">
        <f>C6*E6/3600</f>
        <v>0</v>
      </c>
      <c r="H6" s="227">
        <v>0.20100000000000001</v>
      </c>
      <c r="I6" s="226">
        <f t="shared" si="0"/>
        <v>0</v>
      </c>
      <c r="J6" s="228">
        <f t="shared" si="1"/>
        <v>0</v>
      </c>
      <c r="K6" s="230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</row>
    <row r="7" spans="1:27">
      <c r="A7" s="27"/>
      <c r="B7" s="223" t="s">
        <v>156</v>
      </c>
      <c r="C7" s="224">
        <f>SUM(T19:T45)</f>
        <v>122225</v>
      </c>
      <c r="D7" s="225" t="s">
        <v>300</v>
      </c>
      <c r="E7" s="224">
        <v>31.54</v>
      </c>
      <c r="F7" s="224" t="s">
        <v>301</v>
      </c>
      <c r="G7" s="226">
        <f>C7*E7/3600</f>
        <v>1070.8268055555557</v>
      </c>
      <c r="H7" s="227">
        <v>0.19800000000000001</v>
      </c>
      <c r="I7" s="226">
        <f t="shared" si="0"/>
        <v>212.02370750000003</v>
      </c>
      <c r="J7" s="228">
        <f t="shared" si="1"/>
        <v>0.30615261978839575</v>
      </c>
      <c r="K7" s="229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7">
      <c r="A8" s="27"/>
      <c r="B8" s="223" t="s">
        <v>157</v>
      </c>
      <c r="C8" s="224">
        <f>SUM(S19:S44)/3.6</f>
        <v>0</v>
      </c>
      <c r="D8" s="225" t="s">
        <v>72</v>
      </c>
      <c r="E8" s="224">
        <v>1</v>
      </c>
      <c r="F8" s="224" t="s">
        <v>72</v>
      </c>
      <c r="G8" s="226">
        <f>C8*E8</f>
        <v>0</v>
      </c>
      <c r="H8" s="227">
        <v>0</v>
      </c>
      <c r="I8" s="226">
        <f t="shared" si="0"/>
        <v>0</v>
      </c>
      <c r="J8" s="228">
        <f t="shared" si="1"/>
        <v>0</v>
      </c>
      <c r="K8" s="229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</row>
    <row r="9" spans="1:27">
      <c r="A9" s="27"/>
      <c r="B9" s="223" t="s">
        <v>158</v>
      </c>
      <c r="C9" s="224">
        <f>SUM(V19:V45)</f>
        <v>65499</v>
      </c>
      <c r="D9" s="225" t="s">
        <v>302</v>
      </c>
      <c r="E9" s="224">
        <v>36.17</v>
      </c>
      <c r="F9" s="224" t="s">
        <v>303</v>
      </c>
      <c r="G9" s="226">
        <f>C9*E9/3600</f>
        <v>658.0830083333334</v>
      </c>
      <c r="H9" s="227">
        <v>0.27600000000000002</v>
      </c>
      <c r="I9" s="226">
        <f t="shared" si="0"/>
        <v>181.63091030000004</v>
      </c>
      <c r="J9" s="228">
        <f t="shared" si="1"/>
        <v>0.26226679873945757</v>
      </c>
      <c r="K9" s="231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</row>
    <row r="10" spans="1:27">
      <c r="A10" s="27"/>
      <c r="B10" s="223" t="s">
        <v>159</v>
      </c>
      <c r="C10" s="224">
        <v>0</v>
      </c>
      <c r="D10" s="225" t="s">
        <v>302</v>
      </c>
      <c r="E10" s="224">
        <v>35.96</v>
      </c>
      <c r="F10" s="224" t="s">
        <v>303</v>
      </c>
      <c r="G10" s="226">
        <f>C10*E10/3600</f>
        <v>0</v>
      </c>
      <c r="H10" s="227">
        <v>0.26700000000000002</v>
      </c>
      <c r="I10" s="226">
        <f t="shared" si="0"/>
        <v>0</v>
      </c>
      <c r="J10" s="228">
        <f t="shared" si="1"/>
        <v>0</v>
      </c>
      <c r="K10" s="231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</row>
    <row r="11" spans="1:27">
      <c r="A11" s="27"/>
      <c r="B11" s="232" t="s">
        <v>162</v>
      </c>
      <c r="C11" s="233">
        <f>SUM(W19:W45)</f>
        <v>47.93</v>
      </c>
      <c r="D11" s="234" t="s">
        <v>304</v>
      </c>
      <c r="E11" s="235">
        <v>22.72</v>
      </c>
      <c r="F11" s="235" t="s">
        <v>305</v>
      </c>
      <c r="G11" s="226">
        <f>C11*E11/3.6</f>
        <v>302.49155555555552</v>
      </c>
      <c r="H11" s="227">
        <v>0.34100000000000003</v>
      </c>
      <c r="I11" s="226">
        <f t="shared" si="0"/>
        <v>103.14962044444444</v>
      </c>
      <c r="J11" s="228">
        <f t="shared" si="1"/>
        <v>0.14894337478390396</v>
      </c>
      <c r="K11" s="236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</row>
    <row r="12" spans="1:27">
      <c r="A12" s="27"/>
      <c r="B12" s="232" t="s">
        <v>163</v>
      </c>
      <c r="C12" s="235">
        <v>0</v>
      </c>
      <c r="D12" s="234" t="s">
        <v>304</v>
      </c>
      <c r="E12" s="235">
        <v>8.76</v>
      </c>
      <c r="F12" s="235" t="s">
        <v>305</v>
      </c>
      <c r="G12" s="226">
        <f>C12*E12/3.6</f>
        <v>0</v>
      </c>
      <c r="H12" s="227">
        <v>0.38800000000000001</v>
      </c>
      <c r="I12" s="226">
        <f t="shared" si="0"/>
        <v>0</v>
      </c>
      <c r="J12" s="228">
        <f t="shared" si="1"/>
        <v>0</v>
      </c>
      <c r="K12" s="236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</row>
    <row r="13" spans="1:27">
      <c r="A13" s="27"/>
      <c r="B13" s="232" t="s">
        <v>160</v>
      </c>
      <c r="C13" s="235">
        <v>0</v>
      </c>
      <c r="D13" s="234" t="s">
        <v>302</v>
      </c>
      <c r="E13" s="235">
        <v>26.5</v>
      </c>
      <c r="F13" s="235" t="s">
        <v>303</v>
      </c>
      <c r="G13" s="226">
        <f>C13*E13/3600</f>
        <v>0</v>
      </c>
      <c r="H13" s="227">
        <v>0.22700000000000001</v>
      </c>
      <c r="I13" s="226">
        <f t="shared" si="0"/>
        <v>0</v>
      </c>
      <c r="J13" s="228">
        <f t="shared" si="1"/>
        <v>0</v>
      </c>
      <c r="K13" s="231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</row>
    <row r="14" spans="1:27">
      <c r="A14" s="27"/>
      <c r="B14" s="232" t="s">
        <v>164</v>
      </c>
      <c r="C14" s="237">
        <f>SUM(Z19:Z44)</f>
        <v>0</v>
      </c>
      <c r="D14" s="234" t="s">
        <v>304</v>
      </c>
      <c r="E14" s="235">
        <v>20</v>
      </c>
      <c r="F14" s="235" t="s">
        <v>305</v>
      </c>
      <c r="G14" s="238">
        <f>C14*E14/3.6</f>
        <v>0</v>
      </c>
      <c r="H14" s="239">
        <v>0</v>
      </c>
      <c r="I14" s="226">
        <f t="shared" si="0"/>
        <v>0</v>
      </c>
      <c r="J14" s="228">
        <f t="shared" si="1"/>
        <v>0</v>
      </c>
      <c r="K14" s="240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</row>
    <row r="15" spans="1:27">
      <c r="A15" s="27"/>
      <c r="B15" s="241" t="s">
        <v>165</v>
      </c>
      <c r="C15" s="242"/>
      <c r="D15" s="242"/>
      <c r="E15" s="242"/>
      <c r="F15" s="242"/>
      <c r="G15" s="243">
        <f>SUM(G5:G14)</f>
        <v>2272.4583694444445</v>
      </c>
      <c r="H15" s="242"/>
      <c r="I15" s="244">
        <f>SUM(I5:I14)</f>
        <v>692.54252224444451</v>
      </c>
      <c r="J15" s="245"/>
      <c r="K15" s="246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</row>
    <row r="16" spans="1:27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</row>
    <row r="17" spans="1:27" ht="51" customHeight="1">
      <c r="A17" s="27"/>
      <c r="B17" s="416" t="s">
        <v>306</v>
      </c>
      <c r="C17" s="416"/>
      <c r="D17" s="248" t="s">
        <v>307</v>
      </c>
      <c r="E17" s="248" t="s">
        <v>308</v>
      </c>
      <c r="F17" s="249" t="s">
        <v>309</v>
      </c>
      <c r="G17" s="247" t="s">
        <v>310</v>
      </c>
      <c r="H17" s="248" t="s">
        <v>311</v>
      </c>
      <c r="I17" s="248" t="s">
        <v>312</v>
      </c>
      <c r="J17" s="247" t="s">
        <v>313</v>
      </c>
      <c r="K17" s="417" t="s">
        <v>314</v>
      </c>
      <c r="L17" s="417"/>
      <c r="M17" s="417"/>
      <c r="N17" s="417" t="s">
        <v>315</v>
      </c>
      <c r="O17" s="417"/>
      <c r="P17" s="417"/>
      <c r="Q17" s="417"/>
      <c r="R17" s="417" t="s">
        <v>316</v>
      </c>
      <c r="S17" s="417"/>
      <c r="T17" s="417"/>
      <c r="U17" s="417"/>
      <c r="V17" s="417"/>
      <c r="W17" s="417"/>
      <c r="X17" s="417"/>
      <c r="Y17" s="417"/>
      <c r="Z17" s="417"/>
      <c r="AA17" s="417" t="s">
        <v>317</v>
      </c>
    </row>
    <row r="18" spans="1:27" ht="38.25">
      <c r="A18" s="27"/>
      <c r="B18" s="250" t="s">
        <v>318</v>
      </c>
      <c r="C18" s="251" t="s">
        <v>319</v>
      </c>
      <c r="D18" s="250" t="s">
        <v>320</v>
      </c>
      <c r="E18" s="250" t="s">
        <v>321</v>
      </c>
      <c r="F18" s="252" t="s">
        <v>322</v>
      </c>
      <c r="G18" s="250" t="s">
        <v>323</v>
      </c>
      <c r="H18" s="250" t="s">
        <v>324</v>
      </c>
      <c r="I18" s="250" t="s">
        <v>325</v>
      </c>
      <c r="J18" s="251" t="s">
        <v>326</v>
      </c>
      <c r="K18" s="248" t="s">
        <v>327</v>
      </c>
      <c r="L18" s="248" t="s">
        <v>328</v>
      </c>
      <c r="M18" s="248" t="s">
        <v>329</v>
      </c>
      <c r="N18" s="250" t="s">
        <v>330</v>
      </c>
      <c r="O18" s="250" t="s">
        <v>331</v>
      </c>
      <c r="P18" s="250" t="s">
        <v>332</v>
      </c>
      <c r="Q18" s="248" t="s">
        <v>333</v>
      </c>
      <c r="R18" s="253" t="s">
        <v>334</v>
      </c>
      <c r="S18" s="253" t="s">
        <v>335</v>
      </c>
      <c r="T18" s="254" t="s">
        <v>336</v>
      </c>
      <c r="U18" s="253" t="s">
        <v>337</v>
      </c>
      <c r="V18" s="253" t="s">
        <v>338</v>
      </c>
      <c r="W18" s="253" t="s">
        <v>339</v>
      </c>
      <c r="X18" s="253" t="s">
        <v>340</v>
      </c>
      <c r="Y18" s="255" t="s">
        <v>341</v>
      </c>
      <c r="Z18" s="253" t="s">
        <v>342</v>
      </c>
      <c r="AA18" s="417"/>
    </row>
    <row r="19" spans="1:27">
      <c r="A19" s="27"/>
      <c r="B19" s="387" t="s">
        <v>343</v>
      </c>
      <c r="C19" s="257">
        <v>4</v>
      </c>
      <c r="D19" s="258" t="s">
        <v>344</v>
      </c>
      <c r="E19" s="259" t="s">
        <v>74</v>
      </c>
      <c r="F19" s="260">
        <v>20</v>
      </c>
      <c r="G19" s="261">
        <v>12</v>
      </c>
      <c r="H19" s="261">
        <v>450</v>
      </c>
      <c r="I19" s="261"/>
      <c r="J19" s="257">
        <v>1974</v>
      </c>
      <c r="K19" s="261"/>
      <c r="L19" s="261"/>
      <c r="M19" s="261">
        <f>-M20</f>
        <v>0</v>
      </c>
      <c r="N19" s="262"/>
      <c r="O19" s="263"/>
      <c r="P19" s="263"/>
      <c r="Q19" s="261"/>
      <c r="R19" s="261">
        <v>29016</v>
      </c>
      <c r="S19" s="261">
        <v>0</v>
      </c>
      <c r="T19" s="260">
        <v>0</v>
      </c>
      <c r="U19" s="261">
        <v>0</v>
      </c>
      <c r="V19" s="261">
        <v>9868</v>
      </c>
      <c r="W19" s="261">
        <v>0</v>
      </c>
      <c r="X19" s="257">
        <f>-T19-W20</f>
        <v>0</v>
      </c>
      <c r="Y19" s="257">
        <v>0</v>
      </c>
      <c r="Z19" s="261">
        <v>0</v>
      </c>
      <c r="AA19" s="261" t="s">
        <v>17</v>
      </c>
    </row>
    <row r="20" spans="1:27">
      <c r="A20" s="27"/>
      <c r="B20" s="387" t="s">
        <v>345</v>
      </c>
      <c r="C20" s="257" t="s">
        <v>346</v>
      </c>
      <c r="D20" s="258" t="s">
        <v>344</v>
      </c>
      <c r="E20" s="259" t="s">
        <v>74</v>
      </c>
      <c r="F20" s="260">
        <v>3</v>
      </c>
      <c r="G20" s="261">
        <v>12</v>
      </c>
      <c r="H20" s="261">
        <v>350</v>
      </c>
      <c r="I20" s="261"/>
      <c r="J20" s="257">
        <v>1974</v>
      </c>
      <c r="K20" s="261"/>
      <c r="L20" s="261"/>
      <c r="M20" s="261">
        <v>0</v>
      </c>
      <c r="N20" s="262"/>
      <c r="O20" s="263"/>
      <c r="P20" s="263"/>
      <c r="Q20" s="261"/>
      <c r="R20" s="261">
        <v>11542</v>
      </c>
      <c r="S20" s="261">
        <v>0</v>
      </c>
      <c r="T20" s="260">
        <v>0</v>
      </c>
      <c r="U20" s="261">
        <v>0</v>
      </c>
      <c r="V20" s="261">
        <v>14267</v>
      </c>
      <c r="W20" s="261">
        <v>0</v>
      </c>
      <c r="X20" s="257">
        <v>0</v>
      </c>
      <c r="Y20" s="257">
        <v>0</v>
      </c>
      <c r="Z20" s="261">
        <v>0</v>
      </c>
      <c r="AA20" s="261" t="s">
        <v>17</v>
      </c>
    </row>
    <row r="21" spans="1:27">
      <c r="A21" s="27"/>
      <c r="B21" s="387" t="s">
        <v>347</v>
      </c>
      <c r="C21" s="257">
        <v>34</v>
      </c>
      <c r="D21" s="258" t="s">
        <v>344</v>
      </c>
      <c r="E21" s="259" t="s">
        <v>80</v>
      </c>
      <c r="F21" s="260">
        <v>10</v>
      </c>
      <c r="G21" s="261">
        <v>12</v>
      </c>
      <c r="H21" s="261">
        <v>480</v>
      </c>
      <c r="I21" s="261"/>
      <c r="J21" s="257"/>
      <c r="K21" s="261"/>
      <c r="L21" s="261"/>
      <c r="M21" s="261">
        <v>0</v>
      </c>
      <c r="N21" s="262"/>
      <c r="O21" s="263"/>
      <c r="P21" s="263">
        <v>1</v>
      </c>
      <c r="Q21" s="261"/>
      <c r="R21" s="261">
        <v>2393</v>
      </c>
      <c r="S21" s="261">
        <v>0</v>
      </c>
      <c r="T21" s="260">
        <v>0</v>
      </c>
      <c r="U21" s="261">
        <v>0</v>
      </c>
      <c r="V21" s="261">
        <v>10612</v>
      </c>
      <c r="W21" s="261">
        <v>0</v>
      </c>
      <c r="X21" s="257">
        <v>0</v>
      </c>
      <c r="Y21" s="257">
        <v>0</v>
      </c>
      <c r="Z21" s="261">
        <v>0</v>
      </c>
      <c r="AA21" s="261" t="s">
        <v>17</v>
      </c>
    </row>
    <row r="22" spans="1:27">
      <c r="A22" s="27"/>
      <c r="B22" s="387" t="s">
        <v>348</v>
      </c>
      <c r="C22" s="257">
        <v>7</v>
      </c>
      <c r="D22" s="258" t="s">
        <v>344</v>
      </c>
      <c r="E22" s="259" t="s">
        <v>74</v>
      </c>
      <c r="F22" s="260">
        <v>8</v>
      </c>
      <c r="G22" s="261">
        <v>12</v>
      </c>
      <c r="H22" s="261">
        <v>139</v>
      </c>
      <c r="I22" s="261"/>
      <c r="J22" s="257"/>
      <c r="K22" s="261"/>
      <c r="L22" s="261"/>
      <c r="M22" s="261">
        <v>0</v>
      </c>
      <c r="N22" s="262"/>
      <c r="O22" s="263"/>
      <c r="P22" s="263">
        <v>1</v>
      </c>
      <c r="Q22" s="261"/>
      <c r="R22" s="261">
        <v>5271</v>
      </c>
      <c r="S22" s="261">
        <v>0</v>
      </c>
      <c r="T22" s="388">
        <v>4918</v>
      </c>
      <c r="U22" s="261">
        <v>0</v>
      </c>
      <c r="V22" s="261">
        <v>0</v>
      </c>
      <c r="W22" s="261">
        <v>0</v>
      </c>
      <c r="X22" s="257">
        <v>0</v>
      </c>
      <c r="Y22" s="257">
        <v>0</v>
      </c>
      <c r="Z22" s="261">
        <v>0</v>
      </c>
      <c r="AA22" s="261" t="s">
        <v>17</v>
      </c>
    </row>
    <row r="23" spans="1:27">
      <c r="A23" s="27"/>
      <c r="B23" s="256" t="s">
        <v>349</v>
      </c>
      <c r="C23" s="257"/>
      <c r="D23" s="258" t="s">
        <v>344</v>
      </c>
      <c r="E23" s="259" t="s">
        <v>80</v>
      </c>
      <c r="F23" s="260">
        <v>2</v>
      </c>
      <c r="G23" s="261">
        <v>4</v>
      </c>
      <c r="H23" s="261">
        <v>2700</v>
      </c>
      <c r="I23" s="261"/>
      <c r="J23" s="257"/>
      <c r="K23" s="261"/>
      <c r="L23" s="261"/>
      <c r="M23" s="261"/>
      <c r="N23" s="262"/>
      <c r="O23" s="263"/>
      <c r="P23" s="263"/>
      <c r="Q23" s="261"/>
      <c r="R23" s="261"/>
      <c r="S23" s="261">
        <v>0</v>
      </c>
      <c r="T23" s="260">
        <v>0</v>
      </c>
      <c r="U23" s="261">
        <v>0</v>
      </c>
      <c r="V23" s="261">
        <v>0</v>
      </c>
      <c r="W23" s="261">
        <v>0</v>
      </c>
      <c r="X23" s="257">
        <v>0</v>
      </c>
      <c r="Y23" s="257">
        <v>0</v>
      </c>
      <c r="Z23" s="261">
        <v>0</v>
      </c>
      <c r="AA23" s="261" t="s">
        <v>17</v>
      </c>
    </row>
    <row r="24" spans="1:27" ht="30">
      <c r="A24" s="27"/>
      <c r="B24" s="387" t="s">
        <v>350</v>
      </c>
      <c r="C24" s="257">
        <v>6</v>
      </c>
      <c r="D24" s="258" t="s">
        <v>344</v>
      </c>
      <c r="E24" s="259" t="s">
        <v>90</v>
      </c>
      <c r="F24" s="260"/>
      <c r="G24" s="261">
        <v>12</v>
      </c>
      <c r="H24" s="261">
        <v>1420</v>
      </c>
      <c r="I24" s="261"/>
      <c r="J24" s="257">
        <v>1987</v>
      </c>
      <c r="K24" s="261"/>
      <c r="L24" s="261"/>
      <c r="M24" s="261"/>
      <c r="N24" s="262"/>
      <c r="O24" s="263"/>
      <c r="P24" s="263">
        <v>1</v>
      </c>
      <c r="Q24" s="261"/>
      <c r="R24" s="261">
        <v>23077</v>
      </c>
      <c r="S24" s="261">
        <v>0</v>
      </c>
      <c r="T24" s="388">
        <v>26345</v>
      </c>
      <c r="U24" s="261">
        <v>0</v>
      </c>
      <c r="V24" s="257">
        <v>0</v>
      </c>
      <c r="W24" s="261">
        <v>0</v>
      </c>
      <c r="X24" s="257">
        <v>0</v>
      </c>
      <c r="Y24" s="257">
        <v>0</v>
      </c>
      <c r="Z24" s="261">
        <v>0</v>
      </c>
      <c r="AA24" s="261" t="s">
        <v>17</v>
      </c>
    </row>
    <row r="25" spans="1:27">
      <c r="A25" s="27"/>
      <c r="B25" s="387" t="s">
        <v>351</v>
      </c>
      <c r="C25" s="257"/>
      <c r="D25" s="258" t="s">
        <v>344</v>
      </c>
      <c r="E25" s="259" t="s">
        <v>90</v>
      </c>
      <c r="F25" s="260"/>
      <c r="G25" s="261">
        <v>12</v>
      </c>
      <c r="H25" s="261">
        <v>230</v>
      </c>
      <c r="I25" s="261"/>
      <c r="J25" s="257">
        <v>1965</v>
      </c>
      <c r="K25" s="261"/>
      <c r="L25" s="261"/>
      <c r="M25" s="261"/>
      <c r="N25" s="262"/>
      <c r="O25" s="263"/>
      <c r="P25" s="263">
        <v>1</v>
      </c>
      <c r="Q25" s="261"/>
      <c r="R25" s="261">
        <v>2269</v>
      </c>
      <c r="S25" s="257">
        <v>0</v>
      </c>
      <c r="T25" s="257">
        <v>0</v>
      </c>
      <c r="U25" s="257">
        <v>0</v>
      </c>
      <c r="V25" s="257">
        <v>0</v>
      </c>
      <c r="W25" s="261">
        <v>0</v>
      </c>
      <c r="X25" s="257">
        <v>0</v>
      </c>
      <c r="Y25" s="257">
        <v>0</v>
      </c>
      <c r="Z25" s="261">
        <v>0</v>
      </c>
      <c r="AA25" s="261" t="s">
        <v>17</v>
      </c>
    </row>
    <row r="26" spans="1:27">
      <c r="A26" s="27"/>
      <c r="B26" s="387" t="s">
        <v>352</v>
      </c>
      <c r="C26" s="257"/>
      <c r="D26" s="258" t="s">
        <v>344</v>
      </c>
      <c r="E26" s="259" t="s">
        <v>90</v>
      </c>
      <c r="F26" s="260"/>
      <c r="G26" s="261">
        <v>12</v>
      </c>
      <c r="H26" s="261">
        <v>430</v>
      </c>
      <c r="I26" s="261"/>
      <c r="J26" s="257">
        <v>1900</v>
      </c>
      <c r="K26" s="261"/>
      <c r="L26" s="261"/>
      <c r="M26" s="261"/>
      <c r="N26" s="262"/>
      <c r="O26" s="263"/>
      <c r="P26" s="263"/>
      <c r="Q26" s="261"/>
      <c r="R26" s="261">
        <v>5212</v>
      </c>
      <c r="S26" s="257">
        <v>0</v>
      </c>
      <c r="T26" s="257">
        <v>0</v>
      </c>
      <c r="U26" s="257">
        <v>0</v>
      </c>
      <c r="V26" s="257">
        <v>0</v>
      </c>
      <c r="W26" s="261">
        <v>0</v>
      </c>
      <c r="X26" s="257">
        <v>0</v>
      </c>
      <c r="Y26" s="257">
        <v>0</v>
      </c>
      <c r="Z26" s="261">
        <v>0</v>
      </c>
      <c r="AA26" s="261" t="s">
        <v>17</v>
      </c>
    </row>
    <row r="27" spans="1:27" ht="30">
      <c r="A27" s="27"/>
      <c r="B27" s="387" t="s">
        <v>353</v>
      </c>
      <c r="C27" s="257">
        <v>1</v>
      </c>
      <c r="D27" s="258" t="s">
        <v>344</v>
      </c>
      <c r="E27" s="259" t="s">
        <v>90</v>
      </c>
      <c r="F27" s="260"/>
      <c r="G27" s="261">
        <v>12</v>
      </c>
      <c r="H27" s="261">
        <v>320</v>
      </c>
      <c r="I27" s="261"/>
      <c r="J27" s="257">
        <v>1977</v>
      </c>
      <c r="K27" s="261"/>
      <c r="L27" s="261"/>
      <c r="M27" s="261"/>
      <c r="N27" s="262"/>
      <c r="O27" s="263"/>
      <c r="P27" s="263"/>
      <c r="Q27" s="261"/>
      <c r="R27" s="261">
        <v>2457</v>
      </c>
      <c r="S27" s="257">
        <v>0</v>
      </c>
      <c r="T27" s="257">
        <v>0</v>
      </c>
      <c r="U27" s="257">
        <v>0</v>
      </c>
      <c r="V27" s="257">
        <v>0</v>
      </c>
      <c r="W27" s="261">
        <v>9.9</v>
      </c>
      <c r="X27" s="257">
        <v>0</v>
      </c>
      <c r="Y27" s="257">
        <v>0</v>
      </c>
      <c r="Z27" s="261">
        <v>0</v>
      </c>
      <c r="AA27" s="261" t="s">
        <v>17</v>
      </c>
    </row>
    <row r="28" spans="1:27">
      <c r="A28" s="27"/>
      <c r="B28" s="387" t="s">
        <v>354</v>
      </c>
      <c r="C28" s="257"/>
      <c r="D28" s="258" t="s">
        <v>344</v>
      </c>
      <c r="E28" s="259" t="s">
        <v>90</v>
      </c>
      <c r="F28" s="260"/>
      <c r="G28" s="261">
        <v>12</v>
      </c>
      <c r="H28" s="261">
        <v>190</v>
      </c>
      <c r="I28" s="261"/>
      <c r="J28" s="257">
        <v>1987</v>
      </c>
      <c r="K28" s="261"/>
      <c r="L28" s="261"/>
      <c r="M28" s="261"/>
      <c r="N28" s="262"/>
      <c r="O28" s="263"/>
      <c r="P28" s="263">
        <v>1</v>
      </c>
      <c r="Q28" s="261"/>
      <c r="R28" s="261">
        <v>3489</v>
      </c>
      <c r="S28" s="257">
        <v>0</v>
      </c>
      <c r="T28" s="257">
        <v>0</v>
      </c>
      <c r="U28" s="257">
        <v>0</v>
      </c>
      <c r="V28" s="257">
        <v>0</v>
      </c>
      <c r="W28" s="261">
        <v>0</v>
      </c>
      <c r="X28" s="257">
        <v>0</v>
      </c>
      <c r="Y28" s="257">
        <v>0</v>
      </c>
      <c r="Z28" s="261">
        <v>0</v>
      </c>
      <c r="AA28" s="261" t="s">
        <v>17</v>
      </c>
    </row>
    <row r="29" spans="1:27">
      <c r="A29" s="27"/>
      <c r="B29" s="387" t="s">
        <v>355</v>
      </c>
      <c r="C29" s="257">
        <v>24</v>
      </c>
      <c r="D29" s="258" t="s">
        <v>344</v>
      </c>
      <c r="E29" s="259" t="s">
        <v>90</v>
      </c>
      <c r="F29" s="260"/>
      <c r="G29" s="261">
        <v>12</v>
      </c>
      <c r="H29" s="261">
        <v>380</v>
      </c>
      <c r="I29" s="261"/>
      <c r="J29" s="257"/>
      <c r="K29" s="261"/>
      <c r="L29" s="261"/>
      <c r="M29" s="261"/>
      <c r="N29" s="262"/>
      <c r="O29" s="263"/>
      <c r="P29" s="263"/>
      <c r="Q29" s="261"/>
      <c r="R29" s="261">
        <v>5629</v>
      </c>
      <c r="S29" s="257">
        <v>0</v>
      </c>
      <c r="T29" s="257">
        <v>0</v>
      </c>
      <c r="U29" s="257">
        <v>0</v>
      </c>
      <c r="V29" s="257">
        <v>18443</v>
      </c>
      <c r="W29" s="261">
        <v>0</v>
      </c>
      <c r="X29" s="257">
        <v>0</v>
      </c>
      <c r="Y29" s="257">
        <v>0</v>
      </c>
      <c r="Z29" s="261">
        <v>0</v>
      </c>
      <c r="AA29" s="261" t="s">
        <v>17</v>
      </c>
    </row>
    <row r="30" spans="1:27">
      <c r="A30" s="27"/>
      <c r="B30" s="387" t="s">
        <v>356</v>
      </c>
      <c r="C30" s="257"/>
      <c r="D30" s="258" t="s">
        <v>344</v>
      </c>
      <c r="E30" s="259" t="s">
        <v>90</v>
      </c>
      <c r="F30" s="260"/>
      <c r="G30" s="261">
        <v>12</v>
      </c>
      <c r="H30" s="261">
        <v>120</v>
      </c>
      <c r="I30" s="261"/>
      <c r="J30" s="257">
        <v>1965</v>
      </c>
      <c r="K30" s="261"/>
      <c r="L30" s="261"/>
      <c r="M30" s="261"/>
      <c r="N30" s="262"/>
      <c r="O30" s="263"/>
      <c r="P30" s="263"/>
      <c r="Q30" s="261"/>
      <c r="R30" s="261">
        <v>5629</v>
      </c>
      <c r="S30" s="257">
        <v>0</v>
      </c>
      <c r="T30" s="257">
        <v>0</v>
      </c>
      <c r="U30" s="257">
        <v>0</v>
      </c>
      <c r="V30" s="257">
        <v>0</v>
      </c>
      <c r="W30" s="261">
        <v>0</v>
      </c>
      <c r="X30" s="257">
        <v>0</v>
      </c>
      <c r="Y30" s="257">
        <v>0</v>
      </c>
      <c r="Z30" s="261">
        <v>0</v>
      </c>
      <c r="AA30" s="261" t="s">
        <v>17</v>
      </c>
    </row>
    <row r="31" spans="1:27">
      <c r="A31" s="27"/>
      <c r="B31" s="387" t="s">
        <v>357</v>
      </c>
      <c r="C31" s="257"/>
      <c r="D31" s="258" t="s">
        <v>344</v>
      </c>
      <c r="E31" s="259" t="s">
        <v>90</v>
      </c>
      <c r="F31" s="260"/>
      <c r="G31" s="261">
        <v>12</v>
      </c>
      <c r="H31" s="261">
        <v>62</v>
      </c>
      <c r="I31" s="261"/>
      <c r="J31" s="257">
        <v>2001</v>
      </c>
      <c r="K31" s="261"/>
      <c r="L31" s="261"/>
      <c r="M31" s="261"/>
      <c r="N31" s="262"/>
      <c r="O31" s="263"/>
      <c r="P31" s="263"/>
      <c r="Q31" s="261"/>
      <c r="R31" s="261">
        <v>3404</v>
      </c>
      <c r="S31" s="257">
        <v>0</v>
      </c>
      <c r="T31" s="257">
        <v>0</v>
      </c>
      <c r="U31" s="257">
        <v>0</v>
      </c>
      <c r="V31" s="257">
        <v>0</v>
      </c>
      <c r="W31" s="261">
        <v>0</v>
      </c>
      <c r="X31" s="257">
        <v>0</v>
      </c>
      <c r="Y31" s="257">
        <v>0</v>
      </c>
      <c r="Z31" s="261">
        <v>0</v>
      </c>
      <c r="AA31" s="261" t="s">
        <v>17</v>
      </c>
    </row>
    <row r="32" spans="1:27">
      <c r="A32" s="27"/>
      <c r="B32" s="387" t="s">
        <v>358</v>
      </c>
      <c r="C32" s="257"/>
      <c r="D32" s="258" t="s">
        <v>344</v>
      </c>
      <c r="E32" s="259" t="s">
        <v>90</v>
      </c>
      <c r="F32" s="260"/>
      <c r="G32" s="261">
        <v>12</v>
      </c>
      <c r="H32" s="261">
        <v>310</v>
      </c>
      <c r="I32" s="261"/>
      <c r="J32" s="257">
        <v>1990</v>
      </c>
      <c r="K32" s="261"/>
      <c r="L32" s="261"/>
      <c r="M32" s="261"/>
      <c r="N32" s="262"/>
      <c r="O32" s="263"/>
      <c r="P32" s="263"/>
      <c r="Q32" s="261"/>
      <c r="R32" s="261">
        <v>1537</v>
      </c>
      <c r="S32" s="257">
        <v>0</v>
      </c>
      <c r="T32" s="257">
        <v>0</v>
      </c>
      <c r="U32" s="257">
        <v>0</v>
      </c>
      <c r="V32" s="257">
        <v>0</v>
      </c>
      <c r="W32" s="261">
        <v>4.3</v>
      </c>
      <c r="X32" s="257">
        <v>0</v>
      </c>
      <c r="Y32" s="257">
        <v>0</v>
      </c>
      <c r="Z32" s="261">
        <v>0</v>
      </c>
      <c r="AA32" s="261" t="s">
        <v>17</v>
      </c>
    </row>
    <row r="33" spans="1:27">
      <c r="A33" s="27"/>
      <c r="B33" s="387" t="s">
        <v>359</v>
      </c>
      <c r="C33" s="257"/>
      <c r="D33" s="258" t="s">
        <v>344</v>
      </c>
      <c r="E33" s="259" t="s">
        <v>90</v>
      </c>
      <c r="F33" s="260"/>
      <c r="G33" s="261">
        <v>12</v>
      </c>
      <c r="H33" s="261">
        <v>320</v>
      </c>
      <c r="I33" s="261"/>
      <c r="J33" s="257">
        <v>1978</v>
      </c>
      <c r="K33" s="261"/>
      <c r="L33" s="261"/>
      <c r="M33" s="261"/>
      <c r="N33" s="262"/>
      <c r="O33" s="263"/>
      <c r="P33" s="263"/>
      <c r="Q33" s="261"/>
      <c r="R33" s="261">
        <v>630</v>
      </c>
      <c r="S33" s="257">
        <v>0</v>
      </c>
      <c r="T33" s="257">
        <v>0</v>
      </c>
      <c r="U33" s="257">
        <v>0</v>
      </c>
      <c r="V33" s="257">
        <v>0</v>
      </c>
      <c r="W33" s="261">
        <v>7.13</v>
      </c>
      <c r="X33" s="257">
        <v>0</v>
      </c>
      <c r="Y33" s="257">
        <v>0</v>
      </c>
      <c r="Z33" s="261">
        <v>0</v>
      </c>
      <c r="AA33" s="261" t="s">
        <v>17</v>
      </c>
    </row>
    <row r="34" spans="1:27">
      <c r="A34" s="27"/>
      <c r="B34" s="387" t="s">
        <v>360</v>
      </c>
      <c r="C34" s="257"/>
      <c r="D34" s="258" t="s">
        <v>344</v>
      </c>
      <c r="E34" s="259" t="s">
        <v>90</v>
      </c>
      <c r="F34" s="260"/>
      <c r="G34" s="261">
        <v>12</v>
      </c>
      <c r="H34" s="261">
        <v>200</v>
      </c>
      <c r="I34" s="261"/>
      <c r="J34" s="257">
        <v>1850</v>
      </c>
      <c r="K34" s="261"/>
      <c r="L34" s="261"/>
      <c r="M34" s="261"/>
      <c r="N34" s="262"/>
      <c r="O34" s="263"/>
      <c r="P34" s="263"/>
      <c r="Q34" s="261"/>
      <c r="R34" s="261">
        <v>166</v>
      </c>
      <c r="S34" s="257">
        <v>0</v>
      </c>
      <c r="T34" s="257">
        <v>0</v>
      </c>
      <c r="U34" s="257">
        <v>0</v>
      </c>
      <c r="V34" s="257">
        <v>0</v>
      </c>
      <c r="W34" s="261">
        <v>4.7</v>
      </c>
      <c r="X34" s="257">
        <v>0</v>
      </c>
      <c r="Y34" s="257">
        <v>0</v>
      </c>
      <c r="Z34" s="261">
        <v>0</v>
      </c>
      <c r="AA34" s="261" t="s">
        <v>17</v>
      </c>
    </row>
    <row r="35" spans="1:27">
      <c r="A35" s="27"/>
      <c r="B35" s="387" t="s">
        <v>361</v>
      </c>
      <c r="C35" s="257"/>
      <c r="D35" s="258" t="s">
        <v>344</v>
      </c>
      <c r="E35" s="259" t="s">
        <v>90</v>
      </c>
      <c r="F35" s="260"/>
      <c r="G35" s="261">
        <v>12</v>
      </c>
      <c r="H35" s="261">
        <v>130</v>
      </c>
      <c r="I35" s="261"/>
      <c r="J35" s="257">
        <v>1994</v>
      </c>
      <c r="K35" s="261"/>
      <c r="L35" s="261"/>
      <c r="M35" s="261"/>
      <c r="N35" s="262"/>
      <c r="O35" s="263"/>
      <c r="P35" s="263"/>
      <c r="Q35" s="261"/>
      <c r="R35" s="261">
        <v>1143</v>
      </c>
      <c r="S35" s="257">
        <v>0</v>
      </c>
      <c r="T35" s="257">
        <v>0</v>
      </c>
      <c r="U35" s="257">
        <v>0</v>
      </c>
      <c r="V35" s="257">
        <v>0</v>
      </c>
      <c r="W35" s="261">
        <v>0</v>
      </c>
      <c r="X35" s="257">
        <v>0</v>
      </c>
      <c r="Y35" s="257">
        <v>0</v>
      </c>
      <c r="Z35" s="261">
        <v>0</v>
      </c>
      <c r="AA35" s="261" t="s">
        <v>17</v>
      </c>
    </row>
    <row r="36" spans="1:27">
      <c r="A36" s="27"/>
      <c r="B36" s="387" t="s">
        <v>362</v>
      </c>
      <c r="C36" s="257"/>
      <c r="D36" s="258" t="s">
        <v>344</v>
      </c>
      <c r="E36" s="259" t="s">
        <v>90</v>
      </c>
      <c r="F36" s="260">
        <v>20</v>
      </c>
      <c r="G36" s="261">
        <v>12</v>
      </c>
      <c r="H36" s="261">
        <v>348</v>
      </c>
      <c r="I36" s="261"/>
      <c r="J36" s="257">
        <v>1981</v>
      </c>
      <c r="K36" s="261"/>
      <c r="L36" s="261"/>
      <c r="M36" s="261">
        <v>0</v>
      </c>
      <c r="N36" s="262"/>
      <c r="O36" s="263">
        <v>1</v>
      </c>
      <c r="P36" s="263">
        <v>1</v>
      </c>
      <c r="Q36" s="261">
        <v>0</v>
      </c>
      <c r="R36" s="261">
        <v>6799</v>
      </c>
      <c r="S36" s="261">
        <v>0</v>
      </c>
      <c r="T36" s="260">
        <v>8561</v>
      </c>
      <c r="U36" s="257">
        <v>0</v>
      </c>
      <c r="V36" s="257">
        <v>0</v>
      </c>
      <c r="W36" s="261">
        <v>0</v>
      </c>
      <c r="X36" s="257">
        <v>0</v>
      </c>
      <c r="Y36" s="257">
        <v>0</v>
      </c>
      <c r="Z36" s="261">
        <v>0</v>
      </c>
      <c r="AA36" s="261" t="s">
        <v>17</v>
      </c>
    </row>
    <row r="37" spans="1:27" ht="30">
      <c r="A37" s="27"/>
      <c r="B37" s="387" t="s">
        <v>668</v>
      </c>
      <c r="C37" s="257">
        <v>15</v>
      </c>
      <c r="D37" s="258" t="s">
        <v>344</v>
      </c>
      <c r="E37" s="259" t="s">
        <v>92</v>
      </c>
      <c r="F37" s="260">
        <v>390</v>
      </c>
      <c r="G37" s="261">
        <v>10</v>
      </c>
      <c r="H37" s="261"/>
      <c r="I37" s="261"/>
      <c r="J37" s="257"/>
      <c r="K37" s="261"/>
      <c r="L37" s="261"/>
      <c r="M37" s="261"/>
      <c r="N37" s="262">
        <v>1</v>
      </c>
      <c r="O37" s="263">
        <v>1</v>
      </c>
      <c r="P37" s="263">
        <v>1</v>
      </c>
      <c r="Q37" s="261"/>
      <c r="R37" s="261">
        <v>24861</v>
      </c>
      <c r="S37" s="261">
        <v>0</v>
      </c>
      <c r="T37" s="260">
        <v>39946</v>
      </c>
      <c r="U37" s="261">
        <v>0</v>
      </c>
      <c r="V37" s="261">
        <v>0</v>
      </c>
      <c r="W37" s="261">
        <v>0</v>
      </c>
      <c r="X37" s="257">
        <v>0</v>
      </c>
      <c r="Y37" s="257">
        <v>0</v>
      </c>
      <c r="Z37" s="261">
        <v>0</v>
      </c>
      <c r="AA37" s="261" t="s">
        <v>29</v>
      </c>
    </row>
    <row r="38" spans="1:27" ht="30">
      <c r="A38" s="27"/>
      <c r="B38" s="387" t="s">
        <v>666</v>
      </c>
      <c r="C38" s="257">
        <v>1</v>
      </c>
      <c r="D38" s="258" t="s">
        <v>344</v>
      </c>
      <c r="E38" s="259" t="s">
        <v>92</v>
      </c>
      <c r="F38" s="260">
        <v>143</v>
      </c>
      <c r="G38" s="261">
        <v>10</v>
      </c>
      <c r="H38" s="261">
        <v>881</v>
      </c>
      <c r="I38" s="261"/>
      <c r="J38" s="257">
        <v>1993</v>
      </c>
      <c r="K38" s="261"/>
      <c r="L38" s="261"/>
      <c r="M38" s="261"/>
      <c r="N38" s="262"/>
      <c r="O38" s="263"/>
      <c r="P38" s="263"/>
      <c r="Q38" s="261"/>
      <c r="R38" s="261">
        <v>7605</v>
      </c>
      <c r="S38" s="261">
        <v>0</v>
      </c>
      <c r="T38" s="260">
        <v>0</v>
      </c>
      <c r="U38" s="261">
        <v>0</v>
      </c>
      <c r="V38" s="261">
        <v>0</v>
      </c>
      <c r="W38" s="261">
        <v>17</v>
      </c>
      <c r="X38" s="257">
        <v>0</v>
      </c>
      <c r="Y38" s="257">
        <v>0</v>
      </c>
      <c r="Z38" s="261">
        <v>0</v>
      </c>
      <c r="AA38" s="261" t="s">
        <v>17</v>
      </c>
    </row>
    <row r="39" spans="1:27" ht="30">
      <c r="A39" s="27"/>
      <c r="B39" s="387" t="s">
        <v>667</v>
      </c>
      <c r="C39" s="257">
        <v>13</v>
      </c>
      <c r="D39" s="258" t="s">
        <v>344</v>
      </c>
      <c r="E39" s="259" t="s">
        <v>92</v>
      </c>
      <c r="F39" s="260">
        <v>158</v>
      </c>
      <c r="G39" s="261">
        <v>10</v>
      </c>
      <c r="H39" s="261"/>
      <c r="I39" s="261"/>
      <c r="J39" s="257"/>
      <c r="K39" s="261"/>
      <c r="L39" s="261"/>
      <c r="M39" s="261"/>
      <c r="N39" s="262"/>
      <c r="O39" s="263"/>
      <c r="P39" s="263"/>
      <c r="Q39" s="261"/>
      <c r="R39" s="261">
        <v>14801</v>
      </c>
      <c r="S39" s="261">
        <v>0</v>
      </c>
      <c r="T39" s="260">
        <v>0</v>
      </c>
      <c r="U39" s="261">
        <v>0</v>
      </c>
      <c r="V39" s="261">
        <v>0</v>
      </c>
      <c r="W39" s="261">
        <v>4.9000000000000004</v>
      </c>
      <c r="X39" s="257">
        <v>0</v>
      </c>
      <c r="Y39" s="257">
        <v>0</v>
      </c>
      <c r="Z39" s="261">
        <v>0</v>
      </c>
      <c r="AA39" s="261" t="s">
        <v>17</v>
      </c>
    </row>
    <row r="40" spans="1:27" ht="30">
      <c r="A40" s="27"/>
      <c r="B40" s="387" t="s">
        <v>669</v>
      </c>
      <c r="C40" s="257">
        <v>4</v>
      </c>
      <c r="D40" s="258" t="s">
        <v>344</v>
      </c>
      <c r="E40" s="259" t="s">
        <v>92</v>
      </c>
      <c r="F40" s="260">
        <v>110</v>
      </c>
      <c r="G40" s="261">
        <v>11</v>
      </c>
      <c r="H40" s="261"/>
      <c r="I40" s="261"/>
      <c r="J40" s="257">
        <v>1900</v>
      </c>
      <c r="K40" s="261"/>
      <c r="L40" s="261"/>
      <c r="M40" s="261"/>
      <c r="N40" s="262"/>
      <c r="O40" s="263"/>
      <c r="P40" s="263">
        <v>1</v>
      </c>
      <c r="Q40" s="261"/>
      <c r="R40" s="261">
        <v>6234</v>
      </c>
      <c r="S40" s="261">
        <v>0</v>
      </c>
      <c r="T40" s="260">
        <v>0</v>
      </c>
      <c r="U40" s="261">
        <v>0</v>
      </c>
      <c r="V40" s="261">
        <v>12309</v>
      </c>
      <c r="W40" s="261">
        <v>0</v>
      </c>
      <c r="X40" s="257">
        <v>0</v>
      </c>
      <c r="Y40" s="257">
        <v>0</v>
      </c>
      <c r="Z40" s="261">
        <v>0</v>
      </c>
      <c r="AA40" s="261" t="s">
        <v>17</v>
      </c>
    </row>
    <row r="41" spans="1:27" ht="30">
      <c r="A41" s="27"/>
      <c r="B41" s="256" t="s">
        <v>363</v>
      </c>
      <c r="C41" s="257"/>
      <c r="D41" s="258" t="s">
        <v>344</v>
      </c>
      <c r="E41" s="259" t="s">
        <v>92</v>
      </c>
      <c r="F41" s="260">
        <v>46</v>
      </c>
      <c r="G41" s="261">
        <v>10</v>
      </c>
      <c r="H41" s="261"/>
      <c r="I41" s="261"/>
      <c r="J41" s="257">
        <v>1900</v>
      </c>
      <c r="K41" s="261"/>
      <c r="L41" s="261"/>
      <c r="M41" s="261"/>
      <c r="N41" s="262"/>
      <c r="O41" s="263"/>
      <c r="P41" s="263">
        <v>1</v>
      </c>
      <c r="Q41" s="261"/>
      <c r="R41" s="261"/>
      <c r="S41" s="261">
        <v>0</v>
      </c>
      <c r="T41" s="260">
        <v>0</v>
      </c>
      <c r="U41" s="261">
        <v>0</v>
      </c>
      <c r="V41" s="261">
        <v>0</v>
      </c>
      <c r="W41" s="261">
        <v>0</v>
      </c>
      <c r="X41" s="257">
        <v>0</v>
      </c>
      <c r="Y41" s="257">
        <v>0</v>
      </c>
      <c r="Z41" s="261">
        <v>0</v>
      </c>
      <c r="AA41" s="261" t="s">
        <v>17</v>
      </c>
    </row>
    <row r="42" spans="1:27">
      <c r="A42" s="27"/>
      <c r="B42" s="256" t="s">
        <v>364</v>
      </c>
      <c r="C42" s="257"/>
      <c r="D42" s="258" t="s">
        <v>344</v>
      </c>
      <c r="E42" s="259" t="s">
        <v>92</v>
      </c>
      <c r="F42" s="260">
        <v>25</v>
      </c>
      <c r="G42" s="261">
        <v>10</v>
      </c>
      <c r="H42" s="261">
        <v>70</v>
      </c>
      <c r="I42" s="261"/>
      <c r="J42" s="257"/>
      <c r="K42" s="261"/>
      <c r="L42" s="261"/>
      <c r="M42" s="261"/>
      <c r="N42" s="262"/>
      <c r="O42" s="263"/>
      <c r="P42" s="263"/>
      <c r="Q42" s="261"/>
      <c r="R42" s="261"/>
      <c r="S42" s="261"/>
      <c r="T42" s="260"/>
      <c r="U42" s="261"/>
      <c r="V42" s="261"/>
      <c r="W42" s="261"/>
      <c r="X42" s="257"/>
      <c r="Y42" s="257"/>
      <c r="Z42" s="261"/>
      <c r="AA42" s="261"/>
    </row>
    <row r="43" spans="1:27" ht="30">
      <c r="B43" s="256" t="s">
        <v>365</v>
      </c>
      <c r="C43" s="257"/>
      <c r="D43" s="258" t="s">
        <v>344</v>
      </c>
      <c r="E43" s="259" t="s">
        <v>92</v>
      </c>
      <c r="F43" s="260">
        <v>16</v>
      </c>
      <c r="G43" s="261">
        <v>10</v>
      </c>
      <c r="H43" s="261">
        <v>93</v>
      </c>
      <c r="I43" s="261"/>
      <c r="J43" s="257"/>
      <c r="K43" s="261"/>
      <c r="L43" s="261"/>
      <c r="M43" s="261"/>
      <c r="N43" s="262"/>
      <c r="O43" s="263"/>
      <c r="P43" s="263"/>
      <c r="Q43" s="261"/>
      <c r="R43" s="261"/>
      <c r="S43" s="261"/>
      <c r="T43" s="260"/>
      <c r="U43" s="261"/>
      <c r="V43" s="261"/>
      <c r="W43" s="261"/>
      <c r="X43" s="257"/>
      <c r="Y43" s="257"/>
      <c r="Z43" s="261"/>
      <c r="AA43" s="261"/>
    </row>
    <row r="44" spans="1:27" ht="30">
      <c r="B44" s="256" t="s">
        <v>366</v>
      </c>
      <c r="C44" s="257"/>
      <c r="D44" s="258" t="s">
        <v>344</v>
      </c>
      <c r="E44" s="259" t="s">
        <v>92</v>
      </c>
      <c r="F44" s="260">
        <v>39</v>
      </c>
      <c r="G44" s="261">
        <v>10</v>
      </c>
      <c r="H44" s="261"/>
      <c r="I44" s="261"/>
      <c r="J44" s="257"/>
      <c r="K44" s="261"/>
      <c r="L44" s="261"/>
      <c r="M44" s="261"/>
      <c r="N44" s="262"/>
      <c r="O44" s="263"/>
      <c r="P44" s="263"/>
      <c r="Q44" s="261"/>
      <c r="R44" s="261"/>
      <c r="S44" s="261"/>
      <c r="T44" s="260"/>
      <c r="U44" s="261"/>
      <c r="V44" s="261"/>
      <c r="W44" s="261"/>
      <c r="X44" s="257"/>
      <c r="Y44" s="257"/>
      <c r="Z44" s="261"/>
      <c r="AA44" s="261"/>
    </row>
    <row r="45" spans="1:27" ht="30">
      <c r="B45" s="387" t="s">
        <v>665</v>
      </c>
      <c r="C45" s="389"/>
      <c r="D45" s="258" t="s">
        <v>344</v>
      </c>
      <c r="E45" s="259" t="s">
        <v>92</v>
      </c>
      <c r="F45" s="389"/>
      <c r="G45" s="389"/>
      <c r="H45" s="261">
        <v>3030.89</v>
      </c>
      <c r="I45" s="261">
        <v>14940.78</v>
      </c>
      <c r="J45" s="261">
        <v>2017</v>
      </c>
      <c r="K45" s="389"/>
      <c r="L45" s="389"/>
      <c r="M45" s="389"/>
      <c r="N45" s="390">
        <v>1</v>
      </c>
      <c r="O45" s="390">
        <v>1</v>
      </c>
      <c r="P45" s="390">
        <v>1</v>
      </c>
      <c r="Q45" s="389">
        <v>0</v>
      </c>
      <c r="R45" s="389">
        <v>77893</v>
      </c>
      <c r="S45" s="389">
        <v>0</v>
      </c>
      <c r="T45" s="389">
        <v>42455</v>
      </c>
      <c r="U45" s="389">
        <v>0</v>
      </c>
      <c r="V45" s="389">
        <v>0</v>
      </c>
      <c r="W45" s="389">
        <v>0</v>
      </c>
      <c r="X45" s="389">
        <v>0</v>
      </c>
      <c r="Y45" s="389">
        <v>0</v>
      </c>
      <c r="Z45" s="389">
        <v>0</v>
      </c>
      <c r="AA45" s="389" t="s">
        <v>664</v>
      </c>
    </row>
  </sheetData>
  <mergeCells count="5">
    <mergeCell ref="B17:C17"/>
    <mergeCell ref="K17:M17"/>
    <mergeCell ref="N17:Q17"/>
    <mergeCell ref="R17:Z17"/>
    <mergeCell ref="AA17:AA18"/>
  </mergeCells>
  <dataValidations count="2">
    <dataValidation type="list" allowBlank="1" showInputMessage="1" showErrorMessage="1" sqref="AA19:AA44">
      <formula1>TAK_OZE</formula1>
      <formula2>0</formula2>
    </dataValidation>
    <dataValidation type="list" allowBlank="1" showInputMessage="1" showErrorMessage="1" sqref="E19:E45">
      <formula1>KLAS_BUD</formula1>
      <formula2>0</formula2>
    </dataValidation>
  </dataValidations>
  <pageMargins left="0.7" right="0.7" top="0.75" bottom="0.75" header="0.51180555555555496" footer="0.51180555555555496"/>
  <pageSetup paperSize="9" scale="64" firstPageNumber="0" orientation="landscape" horizontalDpi="300" verticalDpi="300"/>
  <rowBreaks count="1" manualBreakCount="1">
    <brk id="16" max="16383" man="1"/>
  </rowBreaks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0"/>
  <sheetViews>
    <sheetView topLeftCell="A16" zoomScaleNormal="100" workbookViewId="0">
      <selection activeCell="G31" sqref="G31"/>
    </sheetView>
  </sheetViews>
  <sheetFormatPr defaultRowHeight="15"/>
  <cols>
    <col min="1" max="1" width="4.7109375" style="36" customWidth="1"/>
    <col min="2" max="2" width="39.85546875" style="36" customWidth="1"/>
    <col min="3" max="3" width="21.28515625" style="36" customWidth="1"/>
    <col min="4" max="4" width="16.140625" style="36" customWidth="1"/>
    <col min="5" max="5" width="8.7109375" style="36" customWidth="1"/>
    <col min="6" max="6" width="10.140625" style="36" customWidth="1"/>
    <col min="7" max="7" width="11.7109375" style="36" customWidth="1"/>
    <col min="8" max="8" width="14.5703125" style="36" customWidth="1"/>
    <col min="9" max="9" width="13.5703125" style="36" customWidth="1"/>
    <col min="10" max="10" width="11.42578125" style="36"/>
    <col min="11" max="11" width="16.7109375" style="36" customWidth="1"/>
    <col min="12" max="1025" width="9.140625" style="36" customWidth="1"/>
  </cols>
  <sheetData>
    <row r="1" spans="1:12" ht="21">
      <c r="A1" s="217" t="s">
        <v>367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15.75">
      <c r="A2" s="218" t="s">
        <v>368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38.25">
      <c r="A4" s="27"/>
      <c r="B4" s="220" t="s">
        <v>291</v>
      </c>
      <c r="C4" s="92" t="s">
        <v>292</v>
      </c>
      <c r="D4" s="92" t="s">
        <v>293</v>
      </c>
      <c r="E4" s="92" t="s">
        <v>294</v>
      </c>
      <c r="F4" s="92" t="s">
        <v>293</v>
      </c>
      <c r="G4" s="221" t="s">
        <v>295</v>
      </c>
      <c r="H4" s="221" t="s">
        <v>296</v>
      </c>
      <c r="I4" s="40" t="s">
        <v>297</v>
      </c>
      <c r="J4" s="40" t="s">
        <v>298</v>
      </c>
      <c r="K4" s="222" t="s">
        <v>299</v>
      </c>
      <c r="L4" s="27"/>
    </row>
    <row r="5" spans="1:12">
      <c r="A5" s="27"/>
      <c r="B5" s="223" t="s">
        <v>154</v>
      </c>
      <c r="C5" s="224">
        <v>1975</v>
      </c>
      <c r="D5" s="225" t="s">
        <v>72</v>
      </c>
      <c r="E5" s="224">
        <v>1</v>
      </c>
      <c r="F5" s="224" t="s">
        <v>72</v>
      </c>
      <c r="G5" s="226">
        <f>C5*E5</f>
        <v>1975</v>
      </c>
      <c r="H5" s="227">
        <v>0.81200000000000006</v>
      </c>
      <c r="I5" s="226">
        <f t="shared" ref="I5:I14" si="0">H5*G5</f>
        <v>1603.7</v>
      </c>
      <c r="J5" s="228">
        <f t="shared" ref="J5:J14" si="1">I5/$I$15</f>
        <v>0.1922464252749809</v>
      </c>
      <c r="K5" s="231" t="s">
        <v>369</v>
      </c>
      <c r="L5" s="27"/>
    </row>
    <row r="6" spans="1:12">
      <c r="A6" s="27"/>
      <c r="B6" s="223" t="s">
        <v>155</v>
      </c>
      <c r="C6" s="224">
        <v>0</v>
      </c>
      <c r="D6" s="225" t="s">
        <v>300</v>
      </c>
      <c r="E6" s="224">
        <v>36.090000000000003</v>
      </c>
      <c r="F6" s="224" t="s">
        <v>301</v>
      </c>
      <c r="G6" s="226">
        <f>C6*E6/3600</f>
        <v>0</v>
      </c>
      <c r="H6" s="227">
        <v>0.20100000000000001</v>
      </c>
      <c r="I6" s="226">
        <f t="shared" si="0"/>
        <v>0</v>
      </c>
      <c r="J6" s="228">
        <f t="shared" si="1"/>
        <v>0</v>
      </c>
      <c r="K6" s="264" t="s">
        <v>370</v>
      </c>
      <c r="L6" s="27"/>
    </row>
    <row r="7" spans="1:12">
      <c r="A7" s="27"/>
      <c r="B7" s="223" t="s">
        <v>156</v>
      </c>
      <c r="C7" s="224">
        <f>SUM(DANE_GAZ!G75:G77)*1000</f>
        <v>3115000</v>
      </c>
      <c r="D7" s="225" t="s">
        <v>300</v>
      </c>
      <c r="E7" s="224">
        <v>31.54</v>
      </c>
      <c r="F7" s="224" t="s">
        <v>301</v>
      </c>
      <c r="G7" s="226">
        <f>C7*E7/3600</f>
        <v>27290.861111111109</v>
      </c>
      <c r="H7" s="227">
        <v>0.19800000000000001</v>
      </c>
      <c r="I7" s="226">
        <f t="shared" si="0"/>
        <v>5403.5905000000002</v>
      </c>
      <c r="J7" s="228">
        <f t="shared" si="1"/>
        <v>0.64776514140727492</v>
      </c>
      <c r="K7" s="229"/>
      <c r="L7" s="27"/>
    </row>
    <row r="8" spans="1:12">
      <c r="A8" s="27"/>
      <c r="B8" s="223" t="s">
        <v>157</v>
      </c>
      <c r="C8" s="224">
        <v>0</v>
      </c>
      <c r="D8" s="225" t="s">
        <v>72</v>
      </c>
      <c r="E8" s="224">
        <v>1</v>
      </c>
      <c r="F8" s="224" t="s">
        <v>72</v>
      </c>
      <c r="G8" s="226">
        <f>C8*E8</f>
        <v>0</v>
      </c>
      <c r="H8" s="227">
        <v>0</v>
      </c>
      <c r="I8" s="226">
        <f t="shared" si="0"/>
        <v>0</v>
      </c>
      <c r="J8" s="228">
        <f t="shared" si="1"/>
        <v>0</v>
      </c>
      <c r="K8" s="229"/>
      <c r="L8" s="27"/>
    </row>
    <row r="9" spans="1:12">
      <c r="A9" s="27"/>
      <c r="B9" s="223" t="s">
        <v>158</v>
      </c>
      <c r="C9" s="224">
        <f>G29</f>
        <v>5773</v>
      </c>
      <c r="D9" s="225" t="s">
        <v>302</v>
      </c>
      <c r="E9" s="224">
        <v>36.17</v>
      </c>
      <c r="F9" s="224" t="s">
        <v>303</v>
      </c>
      <c r="G9" s="226">
        <f>C9*E9/3600</f>
        <v>58.002613888888888</v>
      </c>
      <c r="H9" s="227">
        <v>0.27600000000000002</v>
      </c>
      <c r="I9" s="226">
        <f t="shared" si="0"/>
        <v>16.008721433333335</v>
      </c>
      <c r="J9" s="228">
        <f t="shared" si="1"/>
        <v>1.9190743086495616E-3</v>
      </c>
      <c r="K9" s="231" t="s">
        <v>371</v>
      </c>
      <c r="L9" s="27"/>
    </row>
    <row r="10" spans="1:12">
      <c r="A10" s="27"/>
      <c r="B10" s="223" t="s">
        <v>159</v>
      </c>
      <c r="C10" s="224">
        <v>0</v>
      </c>
      <c r="D10" s="225" t="s">
        <v>302</v>
      </c>
      <c r="E10" s="224">
        <v>35.96</v>
      </c>
      <c r="F10" s="224" t="s">
        <v>303</v>
      </c>
      <c r="G10" s="226">
        <f>C10*E10/3600</f>
        <v>0</v>
      </c>
      <c r="H10" s="227">
        <v>0.26700000000000002</v>
      </c>
      <c r="I10" s="226">
        <f t="shared" si="0"/>
        <v>0</v>
      </c>
      <c r="J10" s="228">
        <f t="shared" si="1"/>
        <v>0</v>
      </c>
      <c r="K10" s="231"/>
      <c r="L10" s="27"/>
    </row>
    <row r="11" spans="1:12">
      <c r="A11" s="27"/>
      <c r="B11" s="232" t="s">
        <v>162</v>
      </c>
      <c r="C11" s="233">
        <f>E29</f>
        <v>576</v>
      </c>
      <c r="D11" s="234" t="s">
        <v>304</v>
      </c>
      <c r="E11" s="235">
        <v>22.72</v>
      </c>
      <c r="F11" s="235" t="s">
        <v>305</v>
      </c>
      <c r="G11" s="226">
        <f>C11*E11/3.6</f>
        <v>3635.2</v>
      </c>
      <c r="H11" s="227">
        <v>0.34100000000000003</v>
      </c>
      <c r="I11" s="226">
        <f t="shared" si="0"/>
        <v>1239.6032</v>
      </c>
      <c r="J11" s="228">
        <f t="shared" si="1"/>
        <v>0.14859966574760067</v>
      </c>
      <c r="K11" s="236" t="s">
        <v>371</v>
      </c>
      <c r="L11" s="27"/>
    </row>
    <row r="12" spans="1:12">
      <c r="A12" s="27"/>
      <c r="B12" s="232" t="s">
        <v>163</v>
      </c>
      <c r="C12" s="235">
        <v>0</v>
      </c>
      <c r="D12" s="234" t="s">
        <v>304</v>
      </c>
      <c r="E12" s="235">
        <v>8.76</v>
      </c>
      <c r="F12" s="235" t="s">
        <v>305</v>
      </c>
      <c r="G12" s="226">
        <f>C12*E12/3.6</f>
        <v>0</v>
      </c>
      <c r="H12" s="227">
        <v>0.38800000000000001</v>
      </c>
      <c r="I12" s="226">
        <f t="shared" si="0"/>
        <v>0</v>
      </c>
      <c r="J12" s="228">
        <f t="shared" si="1"/>
        <v>0</v>
      </c>
      <c r="K12" s="236"/>
      <c r="L12" s="27"/>
    </row>
    <row r="13" spans="1:12">
      <c r="A13" s="27"/>
      <c r="B13" s="232" t="s">
        <v>160</v>
      </c>
      <c r="C13" s="235">
        <f>H29</f>
        <v>47275</v>
      </c>
      <c r="D13" s="234" t="s">
        <v>302</v>
      </c>
      <c r="E13" s="235">
        <v>26.5</v>
      </c>
      <c r="F13" s="235" t="s">
        <v>303</v>
      </c>
      <c r="G13" s="226">
        <f>C13*E13/3600</f>
        <v>347.99652777777777</v>
      </c>
      <c r="H13" s="227">
        <v>0.22700000000000001</v>
      </c>
      <c r="I13" s="226">
        <f t="shared" si="0"/>
        <v>78.995211805555556</v>
      </c>
      <c r="J13" s="228">
        <f t="shared" si="1"/>
        <v>9.4696932614940603E-3</v>
      </c>
      <c r="K13" s="231" t="s">
        <v>371</v>
      </c>
      <c r="L13" s="27"/>
    </row>
    <row r="14" spans="1:12">
      <c r="A14" s="27"/>
      <c r="B14" s="232" t="s">
        <v>164</v>
      </c>
      <c r="C14" s="237">
        <f>F29</f>
        <v>303</v>
      </c>
      <c r="D14" s="234" t="s">
        <v>304</v>
      </c>
      <c r="E14" s="235">
        <v>20</v>
      </c>
      <c r="F14" s="235" t="s">
        <v>305</v>
      </c>
      <c r="G14" s="238">
        <f>C14*E14/3.6</f>
        <v>1683.3333333333333</v>
      </c>
      <c r="H14" s="239">
        <v>0</v>
      </c>
      <c r="I14" s="226">
        <f t="shared" si="0"/>
        <v>0</v>
      </c>
      <c r="J14" s="228">
        <f t="shared" si="1"/>
        <v>0</v>
      </c>
      <c r="K14" s="240" t="s">
        <v>371</v>
      </c>
      <c r="L14" s="27"/>
    </row>
    <row r="15" spans="1:12">
      <c r="A15" s="27"/>
      <c r="B15" s="241" t="s">
        <v>165</v>
      </c>
      <c r="C15" s="242"/>
      <c r="D15" s="242"/>
      <c r="E15" s="242"/>
      <c r="F15" s="242"/>
      <c r="G15" s="243">
        <f>SUM(G5:G14)</f>
        <v>34990.393586111117</v>
      </c>
      <c r="H15" s="242"/>
      <c r="I15" s="244">
        <f>SUM(I5:I14)</f>
        <v>8341.8976332388884</v>
      </c>
      <c r="J15" s="265">
        <f>SUM(J5:J14)</f>
        <v>1.0000000000000002</v>
      </c>
      <c r="K15" s="246"/>
      <c r="L15" s="27"/>
    </row>
    <row r="16" spans="1:12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</row>
    <row r="17" spans="1:12">
      <c r="A17" s="27"/>
      <c r="B17" s="34" t="s">
        <v>372</v>
      </c>
      <c r="C17" s="27"/>
      <c r="D17" s="27"/>
      <c r="E17" s="27" t="s">
        <v>373</v>
      </c>
      <c r="F17" s="27"/>
      <c r="G17" s="27"/>
      <c r="H17" s="27"/>
      <c r="I17" s="27"/>
      <c r="J17" s="27"/>
      <c r="K17" s="27"/>
      <c r="L17" s="27"/>
    </row>
    <row r="18" spans="1:12">
      <c r="A18" s="27"/>
      <c r="B18" s="27" t="s">
        <v>374</v>
      </c>
      <c r="C18" s="27">
        <f>301-COUNTA(BUD_GMIN!B19:B234)-E18</f>
        <v>232</v>
      </c>
      <c r="D18" s="27" t="s">
        <v>375</v>
      </c>
      <c r="E18" s="27">
        <f>DANE_GAZ!E75+DANE_GAZ!E76+DANE_GAZ!E77</f>
        <v>42</v>
      </c>
      <c r="F18" s="27"/>
      <c r="G18" s="27"/>
      <c r="H18" s="27"/>
      <c r="I18" s="27"/>
      <c r="J18" s="27"/>
      <c r="K18" s="27"/>
      <c r="L18" s="27"/>
    </row>
    <row r="19" spans="1:12">
      <c r="A19" s="27"/>
      <c r="B19" s="27" t="s">
        <v>376</v>
      </c>
      <c r="C19" s="27">
        <f>C18*100</f>
        <v>23200</v>
      </c>
      <c r="D19" s="27" t="s">
        <v>244</v>
      </c>
      <c r="E19" s="27"/>
      <c r="F19" s="27"/>
      <c r="G19" s="27"/>
      <c r="H19" s="27"/>
      <c r="I19" s="27"/>
      <c r="J19" s="27"/>
      <c r="K19" s="27"/>
      <c r="L19" s="27"/>
    </row>
    <row r="20" spans="1:12">
      <c r="A20" s="27"/>
      <c r="B20" s="27" t="s">
        <v>377</v>
      </c>
      <c r="C20" s="27">
        <v>0.25</v>
      </c>
      <c r="D20" s="27" t="s">
        <v>378</v>
      </c>
      <c r="E20" s="27"/>
      <c r="F20" s="27"/>
      <c r="G20" s="27"/>
      <c r="H20" s="27"/>
      <c r="I20" s="27"/>
      <c r="J20" s="27"/>
      <c r="K20" s="27"/>
      <c r="L20" s="27"/>
    </row>
    <row r="21" spans="1:12">
      <c r="A21" s="27"/>
      <c r="B21" s="27" t="s">
        <v>379</v>
      </c>
      <c r="C21" s="27">
        <f>C19*C20</f>
        <v>5800</v>
      </c>
      <c r="D21" s="27" t="s">
        <v>72</v>
      </c>
      <c r="E21" s="27"/>
      <c r="F21" s="27"/>
      <c r="G21" s="27"/>
      <c r="H21" s="27"/>
      <c r="I21" s="27"/>
      <c r="J21" s="27"/>
      <c r="K21" s="27"/>
      <c r="L21" s="27"/>
    </row>
    <row r="22" spans="1:12">
      <c r="B22" s="27"/>
      <c r="C22" s="27"/>
      <c r="D22" s="27"/>
      <c r="E22" s="27"/>
      <c r="F22" s="27"/>
      <c r="G22" s="27"/>
      <c r="H22" s="27"/>
      <c r="I22" s="27"/>
      <c r="J22" s="27"/>
      <c r="K22" s="27"/>
    </row>
    <row r="23" spans="1:12">
      <c r="B23" s="27"/>
      <c r="C23" s="266"/>
      <c r="D23" s="27"/>
      <c r="E23" s="27"/>
      <c r="F23" s="27"/>
      <c r="G23" s="27"/>
      <c r="H23" s="27"/>
      <c r="I23" s="27"/>
      <c r="J23" s="27"/>
      <c r="K23" s="27"/>
    </row>
    <row r="24" spans="1:12">
      <c r="B24" s="27"/>
      <c r="C24" s="27"/>
      <c r="D24" s="27"/>
      <c r="E24" s="27"/>
      <c r="F24" s="27"/>
      <c r="G24" s="27"/>
      <c r="H24" s="27"/>
      <c r="I24" s="27"/>
      <c r="J24" s="27"/>
      <c r="K24" s="27"/>
    </row>
    <row r="25" spans="1:12">
      <c r="B25" s="267" t="s">
        <v>380</v>
      </c>
      <c r="C25" s="268"/>
      <c r="D25" s="269"/>
      <c r="E25" s="270">
        <v>0.62670000000000003</v>
      </c>
      <c r="F25" s="271">
        <v>0.28999999999999998</v>
      </c>
      <c r="G25" s="271">
        <v>0.01</v>
      </c>
      <c r="H25" s="272">
        <v>0.06</v>
      </c>
      <c r="I25" s="27"/>
      <c r="J25" s="27"/>
      <c r="K25" s="27"/>
    </row>
    <row r="26" spans="1:12" ht="45">
      <c r="B26" s="273" t="s">
        <v>381</v>
      </c>
      <c r="C26" s="274" t="s">
        <v>382</v>
      </c>
      <c r="D26" s="275" t="s">
        <v>383</v>
      </c>
      <c r="E26" s="276" t="s">
        <v>384</v>
      </c>
      <c r="F26" s="277" t="s">
        <v>385</v>
      </c>
      <c r="G26" s="277" t="s">
        <v>386</v>
      </c>
      <c r="H26" s="278" t="s">
        <v>387</v>
      </c>
      <c r="I26" s="25"/>
      <c r="J26" s="27"/>
      <c r="K26" s="27"/>
    </row>
    <row r="27" spans="1:12">
      <c r="B27" s="279">
        <f>C21</f>
        <v>5800</v>
      </c>
      <c r="C27" s="280">
        <f>C6*E6/3600</f>
        <v>0</v>
      </c>
      <c r="D27" s="281">
        <v>0</v>
      </c>
      <c r="E27" s="282">
        <f>($B27-$C27-$D27)*E25</f>
        <v>3634.86</v>
      </c>
      <c r="F27" s="283">
        <f>($B27-$C27-$D27)*F25</f>
        <v>1681.9999999999998</v>
      </c>
      <c r="G27" s="283">
        <f>($B27-$C27-$D27)*G25</f>
        <v>58</v>
      </c>
      <c r="H27" s="284">
        <f>($B27-$C27-$D27)*H25</f>
        <v>348</v>
      </c>
      <c r="I27" s="285"/>
      <c r="J27" s="27"/>
      <c r="K27" s="27"/>
    </row>
    <row r="28" spans="1:12" ht="30">
      <c r="B28" s="27"/>
      <c r="C28" s="27"/>
      <c r="D28" s="27"/>
      <c r="E28" s="276" t="s">
        <v>388</v>
      </c>
      <c r="F28" s="277" t="s">
        <v>389</v>
      </c>
      <c r="G28" s="277" t="s">
        <v>390</v>
      </c>
      <c r="H28" s="278" t="s">
        <v>391</v>
      </c>
      <c r="I28" s="27"/>
      <c r="J28" s="27"/>
      <c r="K28" s="27"/>
    </row>
    <row r="29" spans="1:12">
      <c r="B29" s="27"/>
      <c r="C29" s="27"/>
      <c r="D29" s="27"/>
      <c r="E29" s="286">
        <f>ROUND(E27*3.6/E11,0)</f>
        <v>576</v>
      </c>
      <c r="F29" s="287">
        <f>ROUND(F27*3.6/E14,0)</f>
        <v>303</v>
      </c>
      <c r="G29" s="287">
        <f>ROUND(G27*3600/E9,0)</f>
        <v>5773</v>
      </c>
      <c r="H29" s="288">
        <f>ROUND(H27*3600/E13,0)</f>
        <v>47275</v>
      </c>
      <c r="I29" s="27"/>
      <c r="J29" s="27"/>
      <c r="K29" s="27"/>
    </row>
    <row r="30" spans="1:12">
      <c r="B30" s="27"/>
      <c r="C30" s="27"/>
      <c r="D30" s="27"/>
      <c r="E30" s="27"/>
      <c r="F30" s="27"/>
      <c r="G30" s="27"/>
      <c r="H30" s="27"/>
      <c r="I30" s="27"/>
      <c r="J30" s="27"/>
      <c r="K30" s="27"/>
    </row>
  </sheetData>
  <pageMargins left="0.7" right="0.7" top="0.75" bottom="0.75" header="0.51180555555555496" footer="0.51180555555555496"/>
  <pageSetup paperSize="9" scale="77" firstPageNumber="0" orientation="landscape" horizontalDpi="300" verticalDpi="30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6"/>
  <sheetViews>
    <sheetView topLeftCell="B5" zoomScaleNormal="100" workbookViewId="0">
      <selection activeCell="K19" sqref="K19"/>
    </sheetView>
  </sheetViews>
  <sheetFormatPr defaultRowHeight="15"/>
  <cols>
    <col min="1" max="1" width="4.7109375" style="36" customWidth="1"/>
    <col min="2" max="2" width="39.85546875" style="36" customWidth="1"/>
    <col min="3" max="3" width="13.7109375" style="36" customWidth="1"/>
    <col min="4" max="4" width="16.140625" style="36" customWidth="1"/>
    <col min="5" max="6" width="10.140625" style="36" customWidth="1"/>
    <col min="7" max="8" width="14.5703125" style="36" customWidth="1"/>
    <col min="9" max="9" width="13.5703125" style="36" customWidth="1"/>
    <col min="10" max="10" width="11.42578125" style="36"/>
    <col min="11" max="11" width="38.28515625" style="36" customWidth="1"/>
    <col min="12" max="1025" width="9.140625" style="36" customWidth="1"/>
  </cols>
  <sheetData>
    <row r="1" spans="1:11" ht="21">
      <c r="A1" s="217" t="s">
        <v>392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>
      <c r="A2" s="218" t="s">
        <v>368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38.25">
      <c r="A4" s="27"/>
      <c r="B4" s="220" t="s">
        <v>291</v>
      </c>
      <c r="C4" s="92" t="s">
        <v>292</v>
      </c>
      <c r="D4" s="92" t="s">
        <v>293</v>
      </c>
      <c r="E4" s="92" t="s">
        <v>294</v>
      </c>
      <c r="F4" s="92" t="s">
        <v>293</v>
      </c>
      <c r="G4" s="221" t="s">
        <v>295</v>
      </c>
      <c r="H4" s="221" t="s">
        <v>296</v>
      </c>
      <c r="I4" s="40" t="s">
        <v>297</v>
      </c>
      <c r="J4" s="40" t="s">
        <v>298</v>
      </c>
      <c r="K4" s="222" t="s">
        <v>299</v>
      </c>
    </row>
    <row r="5" spans="1:11">
      <c r="A5" s="27"/>
      <c r="B5" s="223" t="s">
        <v>154</v>
      </c>
      <c r="C5" s="224">
        <v>7215</v>
      </c>
      <c r="D5" s="225" t="s">
        <v>72</v>
      </c>
      <c r="E5" s="224">
        <v>1</v>
      </c>
      <c r="F5" s="224" t="s">
        <v>72</v>
      </c>
      <c r="G5" s="226">
        <f>C5*E5</f>
        <v>7215</v>
      </c>
      <c r="H5" s="227">
        <v>0.81200000000000006</v>
      </c>
      <c r="I5" s="226">
        <f t="shared" ref="I5:I14" si="0">H5*G5</f>
        <v>5858.5800000000008</v>
      </c>
      <c r="J5" s="228">
        <f t="shared" ref="J5:J14" si="1">I5/$I$15</f>
        <v>0.35969685183525996</v>
      </c>
      <c r="K5" s="231" t="s">
        <v>369</v>
      </c>
    </row>
    <row r="6" spans="1:11">
      <c r="A6" s="27"/>
      <c r="B6" s="223" t="s">
        <v>155</v>
      </c>
      <c r="C6" s="224">
        <v>0</v>
      </c>
      <c r="D6" s="225" t="s">
        <v>300</v>
      </c>
      <c r="E6" s="224">
        <v>36.090000000000003</v>
      </c>
      <c r="F6" s="224" t="s">
        <v>301</v>
      </c>
      <c r="G6" s="226">
        <f>C6*E6/3600</f>
        <v>0</v>
      </c>
      <c r="H6" s="227">
        <v>0.20100000000000001</v>
      </c>
      <c r="I6" s="226">
        <f t="shared" si="0"/>
        <v>0</v>
      </c>
      <c r="J6" s="228">
        <f t="shared" si="1"/>
        <v>0</v>
      </c>
      <c r="K6" s="264" t="s">
        <v>370</v>
      </c>
    </row>
    <row r="7" spans="1:11">
      <c r="A7" s="27"/>
      <c r="B7" s="223" t="s">
        <v>156</v>
      </c>
      <c r="C7" s="224">
        <f>H19</f>
        <v>1085841</v>
      </c>
      <c r="D7" s="225" t="s">
        <v>300</v>
      </c>
      <c r="E7" s="224">
        <v>31.54</v>
      </c>
      <c r="F7" s="224" t="s">
        <v>301</v>
      </c>
      <c r="G7" s="226">
        <f>C7*E7/3600</f>
        <v>9513.1736500000006</v>
      </c>
      <c r="H7" s="227">
        <v>0.19800000000000001</v>
      </c>
      <c r="I7" s="226">
        <f t="shared" si="0"/>
        <v>1883.6083827000002</v>
      </c>
      <c r="J7" s="228">
        <f t="shared" si="1"/>
        <v>0.11564713724958872</v>
      </c>
      <c r="K7" s="229" t="s">
        <v>662</v>
      </c>
    </row>
    <row r="8" spans="1:11">
      <c r="A8" s="27"/>
      <c r="B8" s="223" t="s">
        <v>157</v>
      </c>
      <c r="C8" s="224">
        <v>0</v>
      </c>
      <c r="D8" s="225" t="s">
        <v>72</v>
      </c>
      <c r="E8" s="224">
        <v>1</v>
      </c>
      <c r="F8" s="224" t="s">
        <v>72</v>
      </c>
      <c r="G8" s="226">
        <f>C8*E8</f>
        <v>0</v>
      </c>
      <c r="H8" s="227">
        <v>0</v>
      </c>
      <c r="I8" s="226">
        <f t="shared" si="0"/>
        <v>0</v>
      </c>
      <c r="J8" s="228">
        <f t="shared" si="1"/>
        <v>0</v>
      </c>
      <c r="K8" s="229"/>
    </row>
    <row r="9" spans="1:11">
      <c r="A9" s="27"/>
      <c r="B9" s="223" t="s">
        <v>158</v>
      </c>
      <c r="C9" s="289">
        <f>C25+E30</f>
        <v>58103.8</v>
      </c>
      <c r="D9" s="225" t="s">
        <v>302</v>
      </c>
      <c r="E9" s="224">
        <v>36.17</v>
      </c>
      <c r="F9" s="224" t="s">
        <v>303</v>
      </c>
      <c r="G9" s="226">
        <f>C9*E9/3600</f>
        <v>583.78179055555552</v>
      </c>
      <c r="H9" s="227">
        <v>0.27600000000000002</v>
      </c>
      <c r="I9" s="226">
        <f t="shared" si="0"/>
        <v>161.12377419333333</v>
      </c>
      <c r="J9" s="228">
        <f t="shared" si="1"/>
        <v>9.8924507872483244E-3</v>
      </c>
      <c r="K9" s="236" t="s">
        <v>681</v>
      </c>
    </row>
    <row r="10" spans="1:11">
      <c r="A10" s="27"/>
      <c r="B10" s="223" t="s">
        <v>159</v>
      </c>
      <c r="C10" s="224">
        <v>0</v>
      </c>
      <c r="D10" s="225" t="s">
        <v>302</v>
      </c>
      <c r="E10" s="224">
        <v>35.96</v>
      </c>
      <c r="F10" s="224" t="s">
        <v>303</v>
      </c>
      <c r="G10" s="226">
        <f>C10*E10/3600</f>
        <v>0</v>
      </c>
      <c r="H10" s="227">
        <v>0.26700000000000002</v>
      </c>
      <c r="I10" s="226">
        <f t="shared" si="0"/>
        <v>0</v>
      </c>
      <c r="J10" s="228">
        <f t="shared" si="1"/>
        <v>0</v>
      </c>
      <c r="K10" s="231"/>
    </row>
    <row r="11" spans="1:11">
      <c r="A11" s="27"/>
      <c r="B11" s="232" t="s">
        <v>162</v>
      </c>
      <c r="C11" s="233">
        <f>C21+C30</f>
        <v>3895.85979</v>
      </c>
      <c r="D11" s="234" t="s">
        <v>304</v>
      </c>
      <c r="E11" s="235">
        <v>22.72</v>
      </c>
      <c r="F11" s="235" t="s">
        <v>305</v>
      </c>
      <c r="G11" s="226">
        <f>C11*E11/3.6</f>
        <v>24587.204008000001</v>
      </c>
      <c r="H11" s="227">
        <v>0.34100000000000003</v>
      </c>
      <c r="I11" s="226">
        <f t="shared" si="0"/>
        <v>8384.236566728001</v>
      </c>
      <c r="J11" s="228">
        <f t="shared" si="1"/>
        <v>0.51476356012790303</v>
      </c>
      <c r="K11" s="236" t="s">
        <v>681</v>
      </c>
    </row>
    <row r="12" spans="1:11">
      <c r="A12" s="27"/>
      <c r="B12" s="232" t="s">
        <v>163</v>
      </c>
      <c r="C12" s="235">
        <v>0</v>
      </c>
      <c r="D12" s="234" t="s">
        <v>304</v>
      </c>
      <c r="E12" s="235">
        <v>8.76</v>
      </c>
      <c r="F12" s="235" t="s">
        <v>305</v>
      </c>
      <c r="G12" s="226">
        <f>C12*E12/3.6</f>
        <v>0</v>
      </c>
      <c r="H12" s="227">
        <v>0.38800000000000001</v>
      </c>
      <c r="I12" s="226">
        <f t="shared" si="0"/>
        <v>0</v>
      </c>
      <c r="J12" s="228">
        <f t="shared" si="1"/>
        <v>0</v>
      </c>
      <c r="K12" s="236"/>
    </row>
    <row r="13" spans="1:11">
      <c r="A13" s="27"/>
      <c r="B13" s="232" t="s">
        <v>160</v>
      </c>
      <c r="C13" s="235">
        <v>0</v>
      </c>
      <c r="D13" s="234" t="s">
        <v>302</v>
      </c>
      <c r="E13" s="235">
        <v>26.5</v>
      </c>
      <c r="F13" s="235" t="s">
        <v>303</v>
      </c>
      <c r="G13" s="226">
        <f>C13*E13/3600</f>
        <v>0</v>
      </c>
      <c r="H13" s="227">
        <v>0.22700000000000001</v>
      </c>
      <c r="I13" s="226">
        <f t="shared" si="0"/>
        <v>0</v>
      </c>
      <c r="J13" s="228">
        <f t="shared" si="1"/>
        <v>0</v>
      </c>
      <c r="K13" s="231"/>
    </row>
    <row r="14" spans="1:11">
      <c r="A14" s="27"/>
      <c r="B14" s="232" t="s">
        <v>164</v>
      </c>
      <c r="C14" s="237">
        <f>C23+D30</f>
        <v>2974.9145600000002</v>
      </c>
      <c r="D14" s="234" t="s">
        <v>304</v>
      </c>
      <c r="E14" s="235">
        <v>20</v>
      </c>
      <c r="F14" s="235" t="s">
        <v>305</v>
      </c>
      <c r="G14" s="238">
        <f>C14*E14/3.6</f>
        <v>16527.303111111112</v>
      </c>
      <c r="H14" s="239">
        <v>0</v>
      </c>
      <c r="I14" s="226">
        <f t="shared" si="0"/>
        <v>0</v>
      </c>
      <c r="J14" s="228">
        <f t="shared" si="1"/>
        <v>0</v>
      </c>
      <c r="K14" s="236" t="s">
        <v>681</v>
      </c>
    </row>
    <row r="15" spans="1:11">
      <c r="A15" s="27"/>
      <c r="B15" s="241" t="s">
        <v>165</v>
      </c>
      <c r="C15" s="242"/>
      <c r="D15" s="242"/>
      <c r="E15" s="242"/>
      <c r="F15" s="242"/>
      <c r="G15" s="243">
        <f>SUM(G5:G14)</f>
        <v>58426.462559666666</v>
      </c>
      <c r="H15" s="242"/>
      <c r="I15" s="244">
        <f>SUM(I5:I14)</f>
        <v>16287.548723621336</v>
      </c>
      <c r="J15" s="265">
        <f>SUM(J5:J14)</f>
        <v>1</v>
      </c>
      <c r="K15" s="246"/>
    </row>
    <row r="16" spans="1:11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2">
      <c r="A17" s="27"/>
      <c r="B17" s="34" t="s">
        <v>680</v>
      </c>
      <c r="C17" s="27"/>
      <c r="D17" s="27"/>
      <c r="E17" s="34"/>
      <c r="F17" s="27"/>
      <c r="G17" s="27"/>
      <c r="H17" s="27"/>
      <c r="I17" s="27"/>
      <c r="J17" s="27"/>
      <c r="K17" s="27"/>
    </row>
    <row r="18" spans="1:12">
      <c r="A18" s="27"/>
      <c r="B18" s="27" t="s">
        <v>393</v>
      </c>
      <c r="C18" s="27">
        <f>OGOLNE!D46</f>
        <v>2638</v>
      </c>
      <c r="D18" s="27" t="s">
        <v>375</v>
      </c>
      <c r="E18" s="27"/>
      <c r="F18" s="27" t="s">
        <v>661</v>
      </c>
      <c r="G18" s="27"/>
      <c r="H18" s="27">
        <v>9893.1</v>
      </c>
      <c r="I18" s="27" t="s">
        <v>72</v>
      </c>
      <c r="J18" s="27"/>
      <c r="K18" s="27"/>
    </row>
    <row r="19" spans="1:12">
      <c r="A19" s="27"/>
      <c r="B19" s="27" t="s">
        <v>394</v>
      </c>
      <c r="C19" s="27">
        <f>OGOLNE!D49</f>
        <v>290519</v>
      </c>
      <c r="D19" s="27" t="s">
        <v>244</v>
      </c>
      <c r="E19" s="27"/>
      <c r="F19" s="27"/>
      <c r="G19" s="27"/>
      <c r="H19" s="27">
        <v>1085841</v>
      </c>
      <c r="I19" s="27" t="s">
        <v>38</v>
      </c>
      <c r="J19" s="27"/>
      <c r="K19" s="27"/>
    </row>
    <row r="20" spans="1:12">
      <c r="A20" s="27"/>
      <c r="B20" s="27"/>
      <c r="C20" s="266"/>
      <c r="D20" s="27"/>
      <c r="E20" s="27"/>
      <c r="F20" s="27"/>
      <c r="G20" s="27"/>
      <c r="H20" s="27"/>
      <c r="I20" s="27"/>
      <c r="J20" s="27"/>
      <c r="K20" s="27"/>
    </row>
    <row r="21" spans="1:12">
      <c r="A21" s="27"/>
      <c r="B21" s="27"/>
      <c r="C21" s="27"/>
      <c r="D21" s="27"/>
      <c r="E21" s="27"/>
      <c r="F21" s="27"/>
      <c r="G21" s="27"/>
      <c r="H21" s="27" t="s">
        <v>679</v>
      </c>
      <c r="I21" s="27"/>
      <c r="J21" s="27"/>
      <c r="K21" s="27"/>
    </row>
    <row r="22" spans="1:12">
      <c r="A22" s="27"/>
      <c r="B22" s="27" t="s">
        <v>396</v>
      </c>
      <c r="C22" s="27">
        <v>30</v>
      </c>
      <c r="D22" s="27" t="s">
        <v>397</v>
      </c>
      <c r="E22" s="27"/>
      <c r="F22" s="27"/>
      <c r="G22" s="27"/>
      <c r="H22" s="333" t="s">
        <v>673</v>
      </c>
      <c r="I22" s="333" t="s">
        <v>375</v>
      </c>
      <c r="J22" s="333" t="s">
        <v>676</v>
      </c>
      <c r="K22" s="27">
        <v>140</v>
      </c>
      <c r="L22" s="36" t="s">
        <v>678</v>
      </c>
    </row>
    <row r="23" spans="1:12" ht="15.75">
      <c r="A23" s="27"/>
      <c r="B23" s="27"/>
      <c r="C23" s="27"/>
      <c r="D23" s="27"/>
      <c r="E23" s="27"/>
      <c r="F23" s="27"/>
      <c r="G23" s="27"/>
      <c r="H23" s="393" t="s">
        <v>452</v>
      </c>
      <c r="I23" s="333">
        <v>1310</v>
      </c>
      <c r="J23" s="394">
        <f>I23*100/$I$29</f>
        <v>44.679399727148706</v>
      </c>
      <c r="K23" s="27">
        <f>C19*K22</f>
        <v>40672660</v>
      </c>
      <c r="L23" s="36" t="s">
        <v>65</v>
      </c>
    </row>
    <row r="24" spans="1:12" ht="15.75">
      <c r="A24" s="27"/>
      <c r="B24" s="27" t="s">
        <v>398</v>
      </c>
      <c r="C24" s="27">
        <v>40</v>
      </c>
      <c r="D24" s="27" t="s">
        <v>397</v>
      </c>
      <c r="E24" s="27" t="s">
        <v>682</v>
      </c>
      <c r="F24" s="27"/>
      <c r="G24" s="27"/>
      <c r="H24" s="393" t="s">
        <v>674</v>
      </c>
      <c r="I24" s="333">
        <v>131</v>
      </c>
      <c r="J24" s="394">
        <f t="shared" ref="J24:J28" si="2">I24*100/$I$29</f>
        <v>4.4679399727148708</v>
      </c>
      <c r="K24" s="27">
        <f>K23/1000</f>
        <v>40672.660000000003</v>
      </c>
      <c r="L24" s="36" t="s">
        <v>72</v>
      </c>
    </row>
    <row r="25" spans="1:12" ht="15.75">
      <c r="A25" s="27"/>
      <c r="B25" s="27"/>
      <c r="C25" s="27"/>
      <c r="D25" s="27"/>
      <c r="E25" s="27"/>
      <c r="F25" s="27"/>
      <c r="G25" s="27"/>
      <c r="H25" s="393" t="s">
        <v>675</v>
      </c>
      <c r="I25" s="333">
        <v>707</v>
      </c>
      <c r="J25" s="394">
        <f t="shared" si="2"/>
        <v>24.113233287858119</v>
      </c>
      <c r="K25" s="27"/>
    </row>
    <row r="26" spans="1:12" ht="15.75">
      <c r="A26" s="27"/>
      <c r="B26" s="27" t="s">
        <v>399</v>
      </c>
      <c r="C26" s="290">
        <v>25</v>
      </c>
      <c r="D26" s="27" t="s">
        <v>400</v>
      </c>
      <c r="E26" s="27"/>
      <c r="F26" s="27"/>
      <c r="G26" s="27"/>
      <c r="H26" s="393" t="s">
        <v>441</v>
      </c>
      <c r="I26" s="333">
        <v>24</v>
      </c>
      <c r="J26" s="394">
        <f t="shared" si="2"/>
        <v>0.81855388813096863</v>
      </c>
      <c r="K26" s="27"/>
    </row>
    <row r="27" spans="1:12" ht="16.5" thickBot="1">
      <c r="A27" s="27"/>
      <c r="B27" s="27"/>
      <c r="C27" s="27"/>
      <c r="D27" s="27"/>
      <c r="E27" s="27"/>
      <c r="F27" s="27"/>
      <c r="G27" s="27"/>
      <c r="H27" s="393" t="s">
        <v>476</v>
      </c>
      <c r="I27" s="333">
        <v>627</v>
      </c>
      <c r="J27" s="394">
        <f t="shared" si="2"/>
        <v>21.384720327421554</v>
      </c>
      <c r="K27" s="27"/>
    </row>
    <row r="28" spans="1:12" ht="33" customHeight="1">
      <c r="A28" s="27"/>
      <c r="B28" s="291" t="s">
        <v>677</v>
      </c>
      <c r="C28" s="292">
        <v>0.44700000000000001</v>
      </c>
      <c r="D28" s="293">
        <v>0.25600000000000001</v>
      </c>
      <c r="E28" s="294">
        <v>8.0000000000000002E-3</v>
      </c>
      <c r="F28" s="27"/>
      <c r="G28" s="27"/>
      <c r="H28" s="393" t="s">
        <v>51</v>
      </c>
      <c r="I28" s="333">
        <v>133</v>
      </c>
      <c r="J28" s="394">
        <f t="shared" si="2"/>
        <v>4.5361527967257844</v>
      </c>
      <c r="K28" s="27"/>
    </row>
    <row r="29" spans="1:12" ht="16.5" thickBot="1">
      <c r="A29" s="27"/>
      <c r="B29" s="295" t="s">
        <v>394</v>
      </c>
      <c r="C29" s="296" t="s">
        <v>388</v>
      </c>
      <c r="D29" s="297" t="s">
        <v>389</v>
      </c>
      <c r="E29" s="298" t="s">
        <v>390</v>
      </c>
      <c r="F29" s="25"/>
      <c r="G29" s="27"/>
      <c r="H29" s="392"/>
      <c r="I29" s="27">
        <f>SUM(I23:I28)</f>
        <v>2932</v>
      </c>
      <c r="J29" s="27"/>
      <c r="K29" s="27"/>
    </row>
    <row r="30" spans="1:12" ht="17.25" thickTop="1" thickBot="1">
      <c r="A30" s="27"/>
      <c r="B30" s="279">
        <f>C19</f>
        <v>290519</v>
      </c>
      <c r="C30" s="282">
        <f>B30*C28*C22/1000</f>
        <v>3895.85979</v>
      </c>
      <c r="D30" s="283">
        <f>B30*C24*D28/1000</f>
        <v>2974.9145600000002</v>
      </c>
      <c r="E30" s="284">
        <f>B30*C26*E28</f>
        <v>58103.8</v>
      </c>
      <c r="F30" s="285"/>
      <c r="G30" s="27"/>
      <c r="H30" s="392"/>
      <c r="I30" s="27"/>
      <c r="J30" s="27"/>
      <c r="K30" s="27"/>
    </row>
    <row r="31" spans="1:12" ht="15.75">
      <c r="A31" s="27"/>
      <c r="B31" s="27"/>
      <c r="C31" s="27"/>
      <c r="D31" s="27"/>
      <c r="E31" s="27"/>
      <c r="F31" s="27"/>
      <c r="G31" s="27"/>
      <c r="H31" s="392"/>
      <c r="I31" s="27"/>
      <c r="J31" s="27"/>
      <c r="K31" s="27"/>
    </row>
    <row r="32" spans="1:12" ht="15.75">
      <c r="A32" s="27"/>
      <c r="B32" s="27"/>
      <c r="C32" s="27"/>
      <c r="D32" s="27"/>
      <c r="E32" s="27"/>
      <c r="F32" s="27"/>
      <c r="G32" s="27"/>
      <c r="H32" s="392"/>
      <c r="I32" s="27"/>
      <c r="J32" s="27"/>
      <c r="K32" s="27"/>
    </row>
    <row r="33" spans="1:11" ht="15.75">
      <c r="A33" s="27"/>
      <c r="B33" s="34" t="s">
        <v>401</v>
      </c>
      <c r="C33" s="27"/>
      <c r="D33" s="27"/>
      <c r="E33" s="34"/>
      <c r="F33" s="27"/>
      <c r="G33" s="27"/>
      <c r="H33" s="392"/>
      <c r="I33" s="27"/>
      <c r="J33" s="27"/>
      <c r="K33" s="27"/>
    </row>
    <row r="34" spans="1:11" ht="15.75">
      <c r="A34" s="27"/>
      <c r="B34" s="27" t="s">
        <v>402</v>
      </c>
      <c r="C34" s="27">
        <f>OGOLNE!D43</f>
        <v>2053</v>
      </c>
      <c r="D34" s="27" t="s">
        <v>375</v>
      </c>
      <c r="E34" s="27"/>
      <c r="F34" s="27"/>
      <c r="G34" s="27"/>
      <c r="H34" s="391"/>
      <c r="I34" s="27"/>
      <c r="J34" s="27"/>
      <c r="K34" s="27"/>
    </row>
    <row r="35" spans="1:11" ht="15.75">
      <c r="A35" s="27"/>
      <c r="B35" s="27" t="s">
        <v>403</v>
      </c>
      <c r="C35" s="27">
        <f>OGOLNE!D49</f>
        <v>290519</v>
      </c>
      <c r="D35" s="27" t="s">
        <v>244</v>
      </c>
      <c r="E35" s="27"/>
      <c r="F35" s="27"/>
      <c r="G35" s="27"/>
      <c r="H35" s="392"/>
      <c r="I35" s="27"/>
      <c r="J35" s="27"/>
      <c r="K35" s="27"/>
    </row>
    <row r="36" spans="1:11" ht="15.75">
      <c r="A36" s="27"/>
      <c r="B36" s="27" t="s">
        <v>404</v>
      </c>
      <c r="C36" s="27">
        <v>0.16</v>
      </c>
      <c r="D36" s="27" t="s">
        <v>378</v>
      </c>
      <c r="E36" s="27"/>
      <c r="F36" s="27"/>
      <c r="G36" s="27"/>
      <c r="H36" s="392"/>
      <c r="I36" s="27"/>
      <c r="J36" s="27"/>
      <c r="K36" s="27"/>
    </row>
    <row r="37" spans="1:11" ht="15.75">
      <c r="A37" s="27"/>
      <c r="B37" s="27" t="s">
        <v>379</v>
      </c>
      <c r="C37" s="27">
        <f>C35*C36</f>
        <v>46483.040000000001</v>
      </c>
      <c r="D37" s="27" t="s">
        <v>72</v>
      </c>
      <c r="E37" s="27"/>
      <c r="F37" s="27"/>
      <c r="G37" s="27"/>
      <c r="H37" s="392"/>
      <c r="I37" s="27"/>
      <c r="J37" s="27"/>
      <c r="K37" s="27"/>
    </row>
    <row r="38" spans="1:11" ht="15.75">
      <c r="A38" s="27"/>
      <c r="B38" s="27" t="s">
        <v>405</v>
      </c>
      <c r="C38" s="27"/>
      <c r="D38" s="27"/>
      <c r="E38" s="27"/>
      <c r="F38" s="27"/>
      <c r="G38" s="27"/>
      <c r="H38" s="392"/>
      <c r="I38" s="27"/>
      <c r="J38" s="27"/>
      <c r="K38" s="27"/>
    </row>
    <row r="39" spans="1:11" ht="15.75">
      <c r="A39" s="27"/>
      <c r="B39" s="27" t="s">
        <v>395</v>
      </c>
      <c r="C39" s="266"/>
      <c r="D39" s="27" t="s">
        <v>72</v>
      </c>
      <c r="E39" s="27"/>
      <c r="F39" s="27"/>
      <c r="G39" s="27"/>
      <c r="H39" s="392"/>
      <c r="I39" s="27"/>
      <c r="J39" s="27"/>
      <c r="K39" s="27"/>
    </row>
    <row r="40" spans="1:11" ht="16.5" thickBot="1">
      <c r="A40" s="27"/>
      <c r="B40" s="27"/>
      <c r="C40" s="27"/>
      <c r="D40" s="27"/>
      <c r="E40" s="27"/>
      <c r="F40" s="27"/>
      <c r="G40" s="27"/>
      <c r="H40" s="391"/>
      <c r="I40" s="27"/>
      <c r="J40" s="27"/>
      <c r="K40" s="27"/>
    </row>
    <row r="41" spans="1:11" ht="15.75">
      <c r="A41" s="27"/>
      <c r="B41" s="267" t="s">
        <v>406</v>
      </c>
      <c r="C41" s="268"/>
      <c r="D41" s="269"/>
      <c r="E41" s="270">
        <v>0.44700000000000001</v>
      </c>
      <c r="F41" s="271">
        <v>0.26</v>
      </c>
      <c r="G41" s="271">
        <v>0.01</v>
      </c>
      <c r="H41" s="392"/>
      <c r="I41" s="27"/>
      <c r="J41" s="27"/>
      <c r="K41" s="27"/>
    </row>
    <row r="42" spans="1:11" ht="45.75" thickBot="1">
      <c r="A42" s="27"/>
      <c r="B42" s="273" t="s">
        <v>407</v>
      </c>
      <c r="C42" s="274" t="s">
        <v>382</v>
      </c>
      <c r="D42" s="275" t="s">
        <v>383</v>
      </c>
      <c r="E42" s="276" t="s">
        <v>384</v>
      </c>
      <c r="F42" s="277" t="s">
        <v>385</v>
      </c>
      <c r="G42" s="277" t="s">
        <v>386</v>
      </c>
      <c r="H42" s="392"/>
      <c r="I42" s="27"/>
      <c r="J42" s="27"/>
      <c r="K42" s="27"/>
    </row>
    <row r="43" spans="1:11" ht="17.25" thickTop="1" thickBot="1">
      <c r="A43" s="27"/>
      <c r="B43" s="279">
        <f>C37-C39</f>
        <v>46483.040000000001</v>
      </c>
      <c r="C43" s="280">
        <f>DANE_GAZ!H73*E6/3.6</f>
        <v>8020.0000000000009</v>
      </c>
      <c r="D43" s="281">
        <v>0</v>
      </c>
      <c r="E43" s="282">
        <f>($B43-$C43-$D43)*E41</f>
        <v>17192.978880000002</v>
      </c>
      <c r="F43" s="283">
        <f>($B43-$C43-$D43)*F41</f>
        <v>10000.3904</v>
      </c>
      <c r="G43" s="283">
        <f>($B43-$C43-$D43)*G41</f>
        <v>384.63040000000001</v>
      </c>
      <c r="H43" s="392"/>
      <c r="I43" s="27"/>
      <c r="J43" s="27"/>
      <c r="K43" s="27"/>
    </row>
    <row r="44" spans="1:11" ht="30.75" thickBot="1">
      <c r="A44" s="27"/>
      <c r="B44" s="27"/>
      <c r="C44" s="27"/>
      <c r="D44" s="27"/>
      <c r="E44" s="276" t="s">
        <v>388</v>
      </c>
      <c r="F44" s="277" t="s">
        <v>389</v>
      </c>
      <c r="G44" s="277" t="s">
        <v>390</v>
      </c>
      <c r="H44" s="392"/>
      <c r="I44" s="27"/>
      <c r="J44" s="27"/>
      <c r="K44" s="27"/>
    </row>
    <row r="45" spans="1:11" ht="17.25" thickTop="1" thickBot="1">
      <c r="A45" s="27"/>
      <c r="B45" s="27"/>
      <c r="C45" s="27"/>
      <c r="D45" s="27"/>
      <c r="E45" s="286">
        <f>ROUND(E43*3.6/E11,0)</f>
        <v>2724</v>
      </c>
      <c r="F45" s="287">
        <f>ROUND(F43*3.6/E14,0)</f>
        <v>1800</v>
      </c>
      <c r="G45" s="287">
        <f>ROUND(G43*3600/E9,0)</f>
        <v>38282</v>
      </c>
      <c r="H45" s="392"/>
      <c r="I45" s="27"/>
      <c r="J45" s="27"/>
      <c r="K45" s="27"/>
    </row>
    <row r="46" spans="1:11" ht="15.75">
      <c r="A46" s="27"/>
      <c r="B46" s="27"/>
      <c r="C46" s="27"/>
      <c r="D46" s="27"/>
      <c r="E46" s="27"/>
      <c r="F46" s="27"/>
      <c r="G46" s="27"/>
      <c r="H46" s="392"/>
      <c r="I46" s="27"/>
      <c r="J46" s="27"/>
      <c r="K46" s="27"/>
    </row>
  </sheetData>
  <pageMargins left="0.7" right="0.7" top="0.75" bottom="0.75" header="0.51180555555555496" footer="0.51180555555555496"/>
  <pageSetup paperSize="9" scale="70" firstPageNumber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52"/>
  <sheetViews>
    <sheetView zoomScaleNormal="100" workbookViewId="0">
      <selection activeCell="A352" sqref="A352"/>
    </sheetView>
  </sheetViews>
  <sheetFormatPr defaultRowHeight="15"/>
  <cols>
    <col min="1" max="1" width="6.5703125" style="299" customWidth="1"/>
    <col min="2" max="2" width="21.5703125" style="299" customWidth="1"/>
    <col min="3" max="12" width="23.42578125" style="299" customWidth="1"/>
    <col min="13" max="13" width="45.28515625" style="299" customWidth="1"/>
    <col min="14" max="17" width="23.42578125" style="299" customWidth="1"/>
    <col min="18" max="19" width="23.42578125" style="300" customWidth="1"/>
    <col min="20" max="27" width="23.42578125" style="299" customWidth="1"/>
    <col min="28" max="1025" width="14.42578125" style="299" customWidth="1"/>
  </cols>
  <sheetData>
    <row r="1" spans="1:32" ht="21">
      <c r="A1" s="217" t="s">
        <v>392</v>
      </c>
    </row>
    <row r="2" spans="1:32" ht="15.75">
      <c r="A2" s="218" t="s">
        <v>408</v>
      </c>
      <c r="AA2" s="301" t="s">
        <v>409</v>
      </c>
      <c r="AB2" s="302">
        <f>AB3/SUM($AB$3:$AF$3)</f>
        <v>0.44551282051282054</v>
      </c>
      <c r="AC2" s="302">
        <f>AC3/SUM($AB$3:$AF$3)</f>
        <v>0.4391025641025641</v>
      </c>
      <c r="AD2" s="302">
        <f>AD3/SUM($AB$3:$AF$3)</f>
        <v>5.7692307692307696E-2</v>
      </c>
      <c r="AE2" s="302">
        <f>AE3/SUM($AB$3:$AF$3)</f>
        <v>3.8461538461538464E-2</v>
      </c>
      <c r="AF2" s="302">
        <f>AF3/SUM($AB$3:$AF$3)</f>
        <v>1.9230769230769232E-2</v>
      </c>
    </row>
    <row r="3" spans="1:32" ht="15.75">
      <c r="A3" s="218"/>
      <c r="AA3" s="301" t="s">
        <v>410</v>
      </c>
      <c r="AB3" s="303">
        <f>SUM(Wyniki_ankiet[węgiel (w tym miał) i drewno])</f>
        <v>139</v>
      </c>
      <c r="AC3" s="303">
        <f>SUM(Wyniki_ankiet[tylko węgiel (w tym miał) bez drewna])</f>
        <v>137</v>
      </c>
      <c r="AD3" s="303">
        <f>SUM(Wyniki_ankiet[tylko drewno bez węgla])</f>
        <v>18</v>
      </c>
      <c r="AE3" s="303">
        <f>SUM(Wyniki_ankiet[gaz])</f>
        <v>12</v>
      </c>
      <c r="AF3" s="303">
        <f>SUM(Wyniki_ankiet[olej opałowy])</f>
        <v>6</v>
      </c>
    </row>
    <row r="4" spans="1:32" s="306" customFormat="1" ht="60">
      <c r="A4" s="304" t="s">
        <v>411</v>
      </c>
      <c r="B4" s="304" t="s">
        <v>412</v>
      </c>
      <c r="C4" s="304" t="s">
        <v>413</v>
      </c>
      <c r="D4" s="304" t="s">
        <v>414</v>
      </c>
      <c r="E4" s="304" t="s">
        <v>415</v>
      </c>
      <c r="F4" s="304" t="s">
        <v>416</v>
      </c>
      <c r="G4" s="304" t="s">
        <v>417</v>
      </c>
      <c r="H4" s="304" t="s">
        <v>418</v>
      </c>
      <c r="I4" s="304" t="s">
        <v>419</v>
      </c>
      <c r="J4" s="304" t="s">
        <v>420</v>
      </c>
      <c r="K4" s="304" t="s">
        <v>421</v>
      </c>
      <c r="L4" s="304" t="s">
        <v>422</v>
      </c>
      <c r="M4" s="304" t="s">
        <v>423</v>
      </c>
      <c r="N4" s="304" t="s">
        <v>424</v>
      </c>
      <c r="O4" s="304" t="s">
        <v>425</v>
      </c>
      <c r="P4" s="305" t="s">
        <v>426</v>
      </c>
      <c r="Q4" s="304" t="s">
        <v>427</v>
      </c>
      <c r="R4" s="305" t="s">
        <v>428</v>
      </c>
      <c r="S4" s="305" t="s">
        <v>429</v>
      </c>
      <c r="T4" s="304" t="s">
        <v>430</v>
      </c>
      <c r="U4" s="304" t="s">
        <v>431</v>
      </c>
      <c r="V4" s="304" t="s">
        <v>432</v>
      </c>
      <c r="W4" s="304" t="s">
        <v>433</v>
      </c>
      <c r="X4" s="304" t="s">
        <v>434</v>
      </c>
      <c r="Y4" s="304" t="s">
        <v>435</v>
      </c>
      <c r="Z4" s="304" t="s">
        <v>436</v>
      </c>
      <c r="AA4" s="304" t="s">
        <v>437</v>
      </c>
      <c r="AB4" s="304" t="s">
        <v>438</v>
      </c>
      <c r="AC4" s="304" t="s">
        <v>439</v>
      </c>
      <c r="AD4" s="304" t="s">
        <v>440</v>
      </c>
      <c r="AE4" s="304" t="s">
        <v>272</v>
      </c>
      <c r="AF4" s="304" t="s">
        <v>441</v>
      </c>
    </row>
    <row r="5" spans="1:32" ht="15.75" hidden="1" customHeight="1">
      <c r="A5" s="299">
        <v>1</v>
      </c>
      <c r="B5" s="307" t="s">
        <v>226</v>
      </c>
      <c r="C5" s="307">
        <f>SUM(BUD_MIESZK_A!U9:U171)</f>
        <v>7000</v>
      </c>
      <c r="D5" s="307" t="s">
        <v>442</v>
      </c>
      <c r="E5" s="307" t="s">
        <v>443</v>
      </c>
      <c r="F5" s="307">
        <v>270</v>
      </c>
      <c r="G5" s="307">
        <v>270</v>
      </c>
      <c r="H5" s="307">
        <v>2011</v>
      </c>
      <c r="I5" s="307" t="s">
        <v>442</v>
      </c>
      <c r="J5" s="307" t="s">
        <v>444</v>
      </c>
      <c r="K5" s="307" t="s">
        <v>445</v>
      </c>
      <c r="L5" s="307" t="s">
        <v>446</v>
      </c>
      <c r="M5" s="307" t="s">
        <v>447</v>
      </c>
      <c r="N5" s="307" t="s">
        <v>448</v>
      </c>
      <c r="O5" s="299">
        <v>5</v>
      </c>
      <c r="P5" s="308">
        <f>IFERROR(Wyniki_ankiet[[#This Row],[Wielkość zużycia węgla w tonach (jeśli występuje)]]*1000/Wyniki_ankiet[[#This Row],[Powierzchnia ogrzewana w m2]],)</f>
        <v>18.518518518518519</v>
      </c>
      <c r="Q5" s="309">
        <v>0</v>
      </c>
      <c r="R5" s="310">
        <v>600</v>
      </c>
      <c r="S5" s="310">
        <f>IFERROR(Wyniki_ankiet[[#This Row],[Wielkość zużycia drewna w kg (jeśli występuje)]]/Wyniki_ankiet[[#This Row],[Powierzchnia ogrzewana w m2]],)</f>
        <v>2.2222222222222223</v>
      </c>
      <c r="T5" s="307" t="s">
        <v>449</v>
      </c>
      <c r="U5" s="307"/>
      <c r="V5" s="307">
        <f>IFERROR(Wyniki_ankiet[[#This Row],[Olej opałowy zużycie w litrach]]/Wyniki_ankiet[[#This Row],[Powierzchnia ogrzewana w m2]],)</f>
        <v>0</v>
      </c>
      <c r="W5" s="307">
        <v>2600</v>
      </c>
      <c r="X5" s="307" t="s">
        <v>442</v>
      </c>
      <c r="Y5" s="309" t="s">
        <v>225</v>
      </c>
      <c r="AA5" s="307" t="s">
        <v>444</v>
      </c>
      <c r="AB5" s="309">
        <f>IF(AND(Wyniki_ankiet[[#This Row],[Wielkość zużycia węgla w tonach (jeśli występuje)]]&gt;0,Wyniki_ankiet[[#This Row],[Wielkość zużycia drewna w kg (jeśli występuje)]]&gt;0),1,)</f>
        <v>1</v>
      </c>
      <c r="AC5" s="309">
        <f>IF(AND(Wyniki_ankiet[[#This Row],[Wielkość zużycia węgla w tonach (jeśli występuje)]]&gt;0,Wyniki_ankiet[[#This Row],[Wielkość zużycia drewna w kg (jeśli występuje)]]=0),1,)</f>
        <v>0</v>
      </c>
      <c r="AD5" s="309">
        <f>IF(AND(Wyniki_ankiet[[#This Row],[Wielkość zużycia drewna w kg (jeśli występuje)]]&gt;0,Wyniki_ankiet[[#This Row],[Wielkość zużycia węgla w tonach (jeśli występuje)]]=0),1,)</f>
        <v>0</v>
      </c>
      <c r="AE5" s="309">
        <f>IF(Wyniki_ankiet[[#This Row],[Wielkość zużycia gazu w m3 (jeśli występuje)]]&gt;0,1,)</f>
        <v>0</v>
      </c>
      <c r="AF5" s="309"/>
    </row>
    <row r="6" spans="1:32" ht="15.75" hidden="1" customHeight="1">
      <c r="A6" s="299">
        <v>2</v>
      </c>
      <c r="B6" s="307" t="s">
        <v>226</v>
      </c>
      <c r="C6" s="307">
        <f>SUM(BUD_MIESZK_A!U10:U172)</f>
        <v>7000</v>
      </c>
      <c r="D6" s="307" t="s">
        <v>442</v>
      </c>
      <c r="E6" s="307" t="s">
        <v>450</v>
      </c>
      <c r="F6" s="307">
        <v>170</v>
      </c>
      <c r="G6" s="307">
        <v>150</v>
      </c>
      <c r="H6" s="307">
        <v>2000</v>
      </c>
      <c r="I6" s="307" t="s">
        <v>444</v>
      </c>
      <c r="J6" s="307" t="s">
        <v>444</v>
      </c>
      <c r="K6" s="307" t="s">
        <v>445</v>
      </c>
      <c r="L6" s="307" t="s">
        <v>446</v>
      </c>
      <c r="M6" s="307" t="s">
        <v>451</v>
      </c>
      <c r="N6" s="307" t="s">
        <v>452</v>
      </c>
      <c r="O6" s="307">
        <v>2</v>
      </c>
      <c r="P6" s="311">
        <f>IFERROR(Wyniki_ankiet[[#This Row],[Wielkość zużycia węgla w tonach (jeśli występuje)]]*1000/Wyniki_ankiet[[#This Row],[Powierzchnia ogrzewana w m2]],)</f>
        <v>13.333333333333334</v>
      </c>
      <c r="Q6" s="309">
        <v>0</v>
      </c>
      <c r="S6" s="300">
        <f>IFERROR(Wyniki_ankiet[[#This Row],[Wielkość zużycia drewna w kg (jeśli występuje)]]/Wyniki_ankiet[[#This Row],[Powierzchnia ogrzewana w m2]],)</f>
        <v>0</v>
      </c>
      <c r="T6" s="309">
        <v>0</v>
      </c>
      <c r="U6" s="309"/>
      <c r="V6" s="309">
        <f>IFERROR(Wyniki_ankiet[[#This Row],[Olej opałowy zużycie w litrach]]/Wyniki_ankiet[[#This Row],[Powierzchnia ogrzewana w m2]],)</f>
        <v>0</v>
      </c>
      <c r="W6" s="307">
        <v>2100</v>
      </c>
      <c r="X6" s="307" t="s">
        <v>444</v>
      </c>
      <c r="Y6" s="307" t="s">
        <v>453</v>
      </c>
      <c r="AA6" s="307" t="s">
        <v>444</v>
      </c>
      <c r="AB6" s="309">
        <f>IF(AND(Wyniki_ankiet[[#This Row],[Wielkość zużycia węgla w tonach (jeśli występuje)]]&gt;0,Wyniki_ankiet[[#This Row],[Wielkość zużycia drewna w kg (jeśli występuje)]]&gt;0),1,)</f>
        <v>0</v>
      </c>
      <c r="AC6" s="309">
        <f>IF(AND(Wyniki_ankiet[[#This Row],[Wielkość zużycia węgla w tonach (jeśli występuje)]]&gt;0,Wyniki_ankiet[[#This Row],[Wielkość zużycia drewna w kg (jeśli występuje)]]=0),1,)</f>
        <v>1</v>
      </c>
      <c r="AD6" s="309">
        <f>IF(AND(Wyniki_ankiet[[#This Row],[Wielkość zużycia drewna w kg (jeśli występuje)]]&gt;0,Wyniki_ankiet[[#This Row],[Wielkość zużycia węgla w tonach (jeśli występuje)]]=0),1,)</f>
        <v>0</v>
      </c>
      <c r="AE6" s="309">
        <f>IF(Wyniki_ankiet[[#This Row],[Wielkość zużycia gazu w m3 (jeśli występuje)]]&gt;0,1,)</f>
        <v>0</v>
      </c>
      <c r="AF6" s="309"/>
    </row>
    <row r="7" spans="1:32" ht="15.75" hidden="1" customHeight="1">
      <c r="A7" s="299">
        <v>3</v>
      </c>
      <c r="B7" s="299" t="s">
        <v>226</v>
      </c>
      <c r="C7" s="299">
        <f>SUM(BUD_MIESZK_A!U11:U173)</f>
        <v>7000</v>
      </c>
      <c r="D7" s="299" t="s">
        <v>444</v>
      </c>
      <c r="E7" s="299" t="s">
        <v>443</v>
      </c>
      <c r="F7" s="299">
        <v>193</v>
      </c>
      <c r="G7" s="299">
        <v>193</v>
      </c>
      <c r="H7" s="299">
        <v>1923</v>
      </c>
      <c r="I7" s="299" t="s">
        <v>442</v>
      </c>
      <c r="J7" s="299" t="s">
        <v>444</v>
      </c>
      <c r="K7" s="299" t="s">
        <v>454</v>
      </c>
      <c r="L7" s="299" t="s">
        <v>446</v>
      </c>
      <c r="M7" s="299" t="s">
        <v>451</v>
      </c>
      <c r="N7" s="299" t="s">
        <v>455</v>
      </c>
      <c r="O7" s="299">
        <v>3</v>
      </c>
      <c r="P7" s="308">
        <f>IFERROR(Wyniki_ankiet[[#This Row],[Wielkość zużycia węgla w tonach (jeśli występuje)]]*1000/Wyniki_ankiet[[#This Row],[Powierzchnia ogrzewana w m2]],)</f>
        <v>15.544041450777202</v>
      </c>
      <c r="Q7" s="309">
        <v>0</v>
      </c>
      <c r="R7" s="312">
        <v>2400</v>
      </c>
      <c r="S7" s="312">
        <f>IFERROR(Wyniki_ankiet[[#This Row],[Wielkość zużycia drewna w kg (jeśli występuje)]]/Wyniki_ankiet[[#This Row],[Powierzchnia ogrzewana w m2]],)</f>
        <v>12.435233160621761</v>
      </c>
      <c r="T7" s="309">
        <v>0</v>
      </c>
      <c r="U7" s="309"/>
      <c r="V7" s="309">
        <f>IFERROR(Wyniki_ankiet[[#This Row],[Olej opałowy zużycie w litrach]]/Wyniki_ankiet[[#This Row],[Powierzchnia ogrzewana w m2]],)</f>
        <v>0</v>
      </c>
      <c r="X7" s="309" t="s">
        <v>442</v>
      </c>
      <c r="Y7" s="309" t="s">
        <v>225</v>
      </c>
      <c r="AA7" s="309" t="s">
        <v>444</v>
      </c>
      <c r="AB7" s="309">
        <f>IF(AND(Wyniki_ankiet[[#This Row],[Wielkość zużycia węgla w tonach (jeśli występuje)]]&gt;0,Wyniki_ankiet[[#This Row],[Wielkość zużycia drewna w kg (jeśli występuje)]]&gt;0),1,)</f>
        <v>1</v>
      </c>
      <c r="AC7" s="309">
        <f>IF(AND(Wyniki_ankiet[[#This Row],[Wielkość zużycia węgla w tonach (jeśli występuje)]]&gt;0,Wyniki_ankiet[[#This Row],[Wielkość zużycia drewna w kg (jeśli występuje)]]=0),1,)</f>
        <v>0</v>
      </c>
      <c r="AD7" s="309">
        <f>IF(AND(Wyniki_ankiet[[#This Row],[Wielkość zużycia drewna w kg (jeśli występuje)]]&gt;0,Wyniki_ankiet[[#This Row],[Wielkość zużycia węgla w tonach (jeśli występuje)]]=0),1,)</f>
        <v>0</v>
      </c>
      <c r="AE7" s="309">
        <f>IF(Wyniki_ankiet[[#This Row],[Wielkość zużycia gazu w m3 (jeśli występuje)]]&gt;0,1,)</f>
        <v>0</v>
      </c>
      <c r="AF7" s="309"/>
    </row>
    <row r="8" spans="1:32" ht="15.75" hidden="1" customHeight="1">
      <c r="A8" s="299">
        <v>4</v>
      </c>
      <c r="B8" s="309" t="s">
        <v>226</v>
      </c>
      <c r="C8" s="299">
        <f>SUM(BUD_MIESZK_A!U12:U174)</f>
        <v>7000</v>
      </c>
      <c r="D8" s="309" t="s">
        <v>442</v>
      </c>
      <c r="E8" s="309" t="s">
        <v>443</v>
      </c>
      <c r="F8" s="299">
        <v>138</v>
      </c>
      <c r="G8" s="299">
        <v>138</v>
      </c>
      <c r="H8" s="299">
        <v>1991</v>
      </c>
      <c r="I8" s="309" t="s">
        <v>444</v>
      </c>
      <c r="J8" s="309" t="s">
        <v>444</v>
      </c>
      <c r="K8" s="309" t="s">
        <v>445</v>
      </c>
      <c r="L8" s="309" t="s">
        <v>446</v>
      </c>
      <c r="M8" s="309" t="s">
        <v>451</v>
      </c>
      <c r="N8" s="309" t="s">
        <v>455</v>
      </c>
      <c r="O8" s="309">
        <v>4</v>
      </c>
      <c r="P8" s="313">
        <f>IFERROR(Wyniki_ankiet[[#This Row],[Wielkość zużycia węgla w tonach (jeśli występuje)]]*1000/Wyniki_ankiet[[#This Row],[Powierzchnia ogrzewana w m2]],)</f>
        <v>28.985507246376812</v>
      </c>
      <c r="Q8" s="309">
        <v>0</v>
      </c>
      <c r="R8" s="312">
        <v>2400</v>
      </c>
      <c r="S8" s="312">
        <f>IFERROR(Wyniki_ankiet[[#This Row],[Wielkość zużycia drewna w kg (jeśli występuje)]]/Wyniki_ankiet[[#This Row],[Powierzchnia ogrzewana w m2]],)</f>
        <v>17.391304347826086</v>
      </c>
      <c r="T8" s="309">
        <v>0</v>
      </c>
      <c r="U8" s="309"/>
      <c r="V8" s="309">
        <f>IFERROR(Wyniki_ankiet[[#This Row],[Olej opałowy zużycie w litrach]]/Wyniki_ankiet[[#This Row],[Powierzchnia ogrzewana w m2]],)</f>
        <v>0</v>
      </c>
      <c r="X8" s="309" t="s">
        <v>442</v>
      </c>
      <c r="Y8" s="309" t="s">
        <v>225</v>
      </c>
      <c r="AA8" s="309" t="s">
        <v>444</v>
      </c>
      <c r="AB8" s="309">
        <f>IF(AND(Wyniki_ankiet[[#This Row],[Wielkość zużycia węgla w tonach (jeśli występuje)]]&gt;0,Wyniki_ankiet[[#This Row],[Wielkość zużycia drewna w kg (jeśli występuje)]]&gt;0),1,)</f>
        <v>1</v>
      </c>
      <c r="AC8" s="309">
        <f>IF(AND(Wyniki_ankiet[[#This Row],[Wielkość zużycia węgla w tonach (jeśli występuje)]]&gt;0,Wyniki_ankiet[[#This Row],[Wielkość zużycia drewna w kg (jeśli występuje)]]=0),1,)</f>
        <v>0</v>
      </c>
      <c r="AD8" s="309">
        <f>IF(AND(Wyniki_ankiet[[#This Row],[Wielkość zużycia drewna w kg (jeśli występuje)]]&gt;0,Wyniki_ankiet[[#This Row],[Wielkość zużycia węgla w tonach (jeśli występuje)]]=0),1,)</f>
        <v>0</v>
      </c>
      <c r="AE8" s="309">
        <f>IF(Wyniki_ankiet[[#This Row],[Wielkość zużycia gazu w m3 (jeśli występuje)]]&gt;0,1,)</f>
        <v>0</v>
      </c>
      <c r="AF8" s="309"/>
    </row>
    <row r="9" spans="1:32" ht="15.75" hidden="1" customHeight="1">
      <c r="A9" s="299">
        <v>5</v>
      </c>
      <c r="B9" s="309" t="s">
        <v>226</v>
      </c>
      <c r="C9" s="299">
        <f>SUM(BUD_MIESZK_A!U13:U175)</f>
        <v>7000</v>
      </c>
      <c r="D9" s="309" t="s">
        <v>444</v>
      </c>
      <c r="E9" s="309" t="s">
        <v>443</v>
      </c>
      <c r="F9" s="299">
        <v>110</v>
      </c>
      <c r="G9" s="299">
        <v>110</v>
      </c>
      <c r="H9" s="299">
        <v>1912</v>
      </c>
      <c r="I9" s="309" t="s">
        <v>442</v>
      </c>
      <c r="J9" s="309" t="s">
        <v>444</v>
      </c>
      <c r="K9" s="309" t="s">
        <v>445</v>
      </c>
      <c r="L9" s="309" t="s">
        <v>446</v>
      </c>
      <c r="M9" s="309" t="s">
        <v>451</v>
      </c>
      <c r="N9" s="309" t="s">
        <v>455</v>
      </c>
      <c r="O9" s="309">
        <v>3</v>
      </c>
      <c r="P9" s="313">
        <f>IFERROR(Wyniki_ankiet[[#This Row],[Wielkość zużycia węgla w tonach (jeśli występuje)]]*1000/Wyniki_ankiet[[#This Row],[Powierzchnia ogrzewana w m2]],)</f>
        <v>27.272727272727273</v>
      </c>
      <c r="Q9" s="309">
        <v>0</v>
      </c>
      <c r="R9" s="312">
        <v>3000</v>
      </c>
      <c r="S9" s="312">
        <f>IFERROR(Wyniki_ankiet[[#This Row],[Wielkość zużycia drewna w kg (jeśli występuje)]]/Wyniki_ankiet[[#This Row],[Powierzchnia ogrzewana w m2]],)</f>
        <v>27.272727272727273</v>
      </c>
      <c r="T9" s="309">
        <v>0</v>
      </c>
      <c r="U9" s="309"/>
      <c r="V9" s="309">
        <f>IFERROR(Wyniki_ankiet[[#This Row],[Olej opałowy zużycie w litrach]]/Wyniki_ankiet[[#This Row],[Powierzchnia ogrzewana w m2]],)</f>
        <v>0</v>
      </c>
      <c r="X9" s="309" t="s">
        <v>442</v>
      </c>
      <c r="Y9" s="309" t="s">
        <v>225</v>
      </c>
      <c r="AA9" s="309" t="s">
        <v>444</v>
      </c>
      <c r="AB9" s="309">
        <f>IF(AND(Wyniki_ankiet[[#This Row],[Wielkość zużycia węgla w tonach (jeśli występuje)]]&gt;0,Wyniki_ankiet[[#This Row],[Wielkość zużycia drewna w kg (jeśli występuje)]]&gt;0),1,)</f>
        <v>1</v>
      </c>
      <c r="AC9" s="309">
        <f>IF(AND(Wyniki_ankiet[[#This Row],[Wielkość zużycia węgla w tonach (jeśli występuje)]]&gt;0,Wyniki_ankiet[[#This Row],[Wielkość zużycia drewna w kg (jeśli występuje)]]=0),1,)</f>
        <v>0</v>
      </c>
      <c r="AD9" s="309">
        <f>IF(AND(Wyniki_ankiet[[#This Row],[Wielkość zużycia drewna w kg (jeśli występuje)]]&gt;0,Wyniki_ankiet[[#This Row],[Wielkość zużycia węgla w tonach (jeśli występuje)]]=0),1,)</f>
        <v>0</v>
      </c>
      <c r="AE9" s="309">
        <f>IF(Wyniki_ankiet[[#This Row],[Wielkość zużycia gazu w m3 (jeśli występuje)]]&gt;0,1,)</f>
        <v>0</v>
      </c>
      <c r="AF9" s="309"/>
    </row>
    <row r="10" spans="1:32" ht="15.75" hidden="1" customHeight="1">
      <c r="A10" s="299">
        <v>6</v>
      </c>
      <c r="B10" s="309" t="s">
        <v>226</v>
      </c>
      <c r="C10" s="299">
        <f>SUM(BUD_MIESZK_A!U14:U176)</f>
        <v>7000</v>
      </c>
      <c r="D10" s="309" t="s">
        <v>442</v>
      </c>
      <c r="E10" s="309" t="s">
        <v>443</v>
      </c>
      <c r="F10" s="299">
        <v>220</v>
      </c>
      <c r="G10" s="299">
        <v>220</v>
      </c>
      <c r="H10" s="299">
        <v>1974</v>
      </c>
      <c r="I10" s="309" t="s">
        <v>444</v>
      </c>
      <c r="J10" s="309" t="s">
        <v>442</v>
      </c>
      <c r="K10" s="309" t="s">
        <v>445</v>
      </c>
      <c r="L10" s="309" t="s">
        <v>446</v>
      </c>
      <c r="M10" s="309" t="s">
        <v>451</v>
      </c>
      <c r="N10" s="309" t="s">
        <v>455</v>
      </c>
      <c r="O10" s="309">
        <v>3</v>
      </c>
      <c r="P10" s="313">
        <f>IFERROR(Wyniki_ankiet[[#This Row],[Wielkość zużycia węgla w tonach (jeśli występuje)]]*1000/Wyniki_ankiet[[#This Row],[Powierzchnia ogrzewana w m2]],)</f>
        <v>13.636363636363637</v>
      </c>
      <c r="Q10" s="309">
        <v>0</v>
      </c>
      <c r="R10" s="312">
        <v>1800</v>
      </c>
      <c r="S10" s="312">
        <f>IFERROR(Wyniki_ankiet[[#This Row],[Wielkość zużycia drewna w kg (jeśli występuje)]]/Wyniki_ankiet[[#This Row],[Powierzchnia ogrzewana w m2]],)</f>
        <v>8.1818181818181817</v>
      </c>
      <c r="T10" s="309">
        <v>0</v>
      </c>
      <c r="U10" s="309"/>
      <c r="V10" s="309">
        <f>IFERROR(Wyniki_ankiet[[#This Row],[Olej opałowy zużycie w litrach]]/Wyniki_ankiet[[#This Row],[Powierzchnia ogrzewana w m2]],)</f>
        <v>0</v>
      </c>
      <c r="X10" s="309" t="s">
        <v>442</v>
      </c>
      <c r="Y10" s="309" t="s">
        <v>225</v>
      </c>
      <c r="AA10" s="309" t="s">
        <v>444</v>
      </c>
      <c r="AB10" s="309">
        <f>IF(AND(Wyniki_ankiet[[#This Row],[Wielkość zużycia węgla w tonach (jeśli występuje)]]&gt;0,Wyniki_ankiet[[#This Row],[Wielkość zużycia drewna w kg (jeśli występuje)]]&gt;0),1,)</f>
        <v>1</v>
      </c>
      <c r="AC10" s="309">
        <f>IF(AND(Wyniki_ankiet[[#This Row],[Wielkość zużycia węgla w tonach (jeśli występuje)]]&gt;0,Wyniki_ankiet[[#This Row],[Wielkość zużycia drewna w kg (jeśli występuje)]]=0),1,)</f>
        <v>0</v>
      </c>
      <c r="AD10" s="309">
        <f>IF(AND(Wyniki_ankiet[[#This Row],[Wielkość zużycia drewna w kg (jeśli występuje)]]&gt;0,Wyniki_ankiet[[#This Row],[Wielkość zużycia węgla w tonach (jeśli występuje)]]=0),1,)</f>
        <v>0</v>
      </c>
      <c r="AE10" s="309">
        <f>IF(Wyniki_ankiet[[#This Row],[Wielkość zużycia gazu w m3 (jeśli występuje)]]&gt;0,1,)</f>
        <v>0</v>
      </c>
      <c r="AF10" s="309"/>
    </row>
    <row r="11" spans="1:32" ht="15.75" hidden="1" customHeight="1">
      <c r="A11" s="299">
        <v>7</v>
      </c>
      <c r="B11" s="309" t="s">
        <v>226</v>
      </c>
      <c r="C11" s="299">
        <f>SUM(BUD_MIESZK_A!U15:U177)</f>
        <v>7000</v>
      </c>
      <c r="D11" s="309" t="s">
        <v>442</v>
      </c>
      <c r="E11" s="309" t="s">
        <v>443</v>
      </c>
      <c r="F11" s="299">
        <v>210</v>
      </c>
      <c r="G11" s="299">
        <v>180</v>
      </c>
      <c r="H11" s="309" t="s">
        <v>225</v>
      </c>
      <c r="I11" s="309" t="s">
        <v>444</v>
      </c>
      <c r="J11" s="309" t="s">
        <v>442</v>
      </c>
      <c r="K11" s="309" t="s">
        <v>445</v>
      </c>
      <c r="L11" s="309" t="s">
        <v>446</v>
      </c>
      <c r="M11" s="314" t="s">
        <v>456</v>
      </c>
      <c r="N11" s="309" t="s">
        <v>455</v>
      </c>
      <c r="O11" s="309">
        <v>5</v>
      </c>
      <c r="P11" s="313">
        <f>IFERROR(Wyniki_ankiet[[#This Row],[Wielkość zużycia węgla w tonach (jeśli występuje)]]*1000/Wyniki_ankiet[[#This Row],[Powierzchnia ogrzewana w m2]],)</f>
        <v>27.777777777777779</v>
      </c>
      <c r="Q11" s="309">
        <v>0</v>
      </c>
      <c r="R11" s="312">
        <v>3000</v>
      </c>
      <c r="S11" s="312">
        <f>IFERROR(Wyniki_ankiet[[#This Row],[Wielkość zużycia drewna w kg (jeśli występuje)]]/Wyniki_ankiet[[#This Row],[Powierzchnia ogrzewana w m2]],)</f>
        <v>16.666666666666668</v>
      </c>
      <c r="T11" s="309">
        <v>0</v>
      </c>
      <c r="U11" s="309"/>
      <c r="V11" s="309">
        <f>IFERROR(Wyniki_ankiet[[#This Row],[Olej opałowy zużycie w litrach]]/Wyniki_ankiet[[#This Row],[Powierzchnia ogrzewana w m2]],)</f>
        <v>0</v>
      </c>
      <c r="X11" s="309" t="s">
        <v>442</v>
      </c>
      <c r="Y11" s="309" t="s">
        <v>225</v>
      </c>
      <c r="AA11" s="309" t="s">
        <v>444</v>
      </c>
      <c r="AB11" s="309">
        <f>IF(AND(Wyniki_ankiet[[#This Row],[Wielkość zużycia węgla w tonach (jeśli występuje)]]&gt;0,Wyniki_ankiet[[#This Row],[Wielkość zużycia drewna w kg (jeśli występuje)]]&gt;0),1,)</f>
        <v>1</v>
      </c>
      <c r="AC11" s="309">
        <f>IF(AND(Wyniki_ankiet[[#This Row],[Wielkość zużycia węgla w tonach (jeśli występuje)]]&gt;0,Wyniki_ankiet[[#This Row],[Wielkość zużycia drewna w kg (jeśli występuje)]]=0),1,)</f>
        <v>0</v>
      </c>
      <c r="AD11" s="309">
        <f>IF(AND(Wyniki_ankiet[[#This Row],[Wielkość zużycia drewna w kg (jeśli występuje)]]&gt;0,Wyniki_ankiet[[#This Row],[Wielkość zużycia węgla w tonach (jeśli występuje)]]=0),1,)</f>
        <v>0</v>
      </c>
      <c r="AE11" s="309">
        <f>IF(Wyniki_ankiet[[#This Row],[Wielkość zużycia gazu w m3 (jeśli występuje)]]&gt;0,1,)</f>
        <v>0</v>
      </c>
      <c r="AF11" s="309"/>
    </row>
    <row r="12" spans="1:32" ht="15.75" hidden="1" customHeight="1">
      <c r="A12" s="299">
        <v>8</v>
      </c>
      <c r="B12" s="309" t="s">
        <v>226</v>
      </c>
      <c r="C12" s="299">
        <f>SUM(BUD_MIESZK_A!U16:U178)</f>
        <v>7000</v>
      </c>
      <c r="D12" s="309" t="s">
        <v>442</v>
      </c>
      <c r="E12" s="309" t="s">
        <v>443</v>
      </c>
      <c r="F12" s="299">
        <v>90</v>
      </c>
      <c r="G12" s="299">
        <v>90</v>
      </c>
      <c r="H12" s="299">
        <v>1964</v>
      </c>
      <c r="I12" s="309" t="s">
        <v>444</v>
      </c>
      <c r="J12" s="309" t="s">
        <v>442</v>
      </c>
      <c r="K12" s="309" t="s">
        <v>445</v>
      </c>
      <c r="L12" s="309" t="s">
        <v>446</v>
      </c>
      <c r="M12" s="309" t="s">
        <v>451</v>
      </c>
      <c r="N12" s="309" t="s">
        <v>455</v>
      </c>
      <c r="O12" s="309">
        <v>3.5</v>
      </c>
      <c r="P12" s="313">
        <f>IFERROR(Wyniki_ankiet[[#This Row],[Wielkość zużycia węgla w tonach (jeśli występuje)]]*1000/Wyniki_ankiet[[#This Row],[Powierzchnia ogrzewana w m2]],)</f>
        <v>38.888888888888886</v>
      </c>
      <c r="Q12" s="309">
        <v>0</v>
      </c>
      <c r="R12" s="312">
        <v>1800</v>
      </c>
      <c r="S12" s="312">
        <f>IFERROR(Wyniki_ankiet[[#This Row],[Wielkość zużycia drewna w kg (jeśli występuje)]]/Wyniki_ankiet[[#This Row],[Powierzchnia ogrzewana w m2]],)</f>
        <v>20</v>
      </c>
      <c r="T12" s="309">
        <v>0</v>
      </c>
      <c r="U12" s="309"/>
      <c r="V12" s="309">
        <f>IFERROR(Wyniki_ankiet[[#This Row],[Olej opałowy zużycie w litrach]]/Wyniki_ankiet[[#This Row],[Powierzchnia ogrzewana w m2]],)</f>
        <v>0</v>
      </c>
      <c r="X12" s="309" t="s">
        <v>442</v>
      </c>
      <c r="Y12" s="309" t="s">
        <v>225</v>
      </c>
      <c r="AA12" s="309" t="s">
        <v>444</v>
      </c>
      <c r="AB12" s="309">
        <f>IF(AND(Wyniki_ankiet[[#This Row],[Wielkość zużycia węgla w tonach (jeśli występuje)]]&gt;0,Wyniki_ankiet[[#This Row],[Wielkość zużycia drewna w kg (jeśli występuje)]]&gt;0),1,)</f>
        <v>1</v>
      </c>
      <c r="AC12" s="309">
        <f>IF(AND(Wyniki_ankiet[[#This Row],[Wielkość zużycia węgla w tonach (jeśli występuje)]]&gt;0,Wyniki_ankiet[[#This Row],[Wielkość zużycia drewna w kg (jeśli występuje)]]=0),1,)</f>
        <v>0</v>
      </c>
      <c r="AD12" s="309">
        <f>IF(AND(Wyniki_ankiet[[#This Row],[Wielkość zużycia drewna w kg (jeśli występuje)]]&gt;0,Wyniki_ankiet[[#This Row],[Wielkość zużycia węgla w tonach (jeśli występuje)]]=0),1,)</f>
        <v>0</v>
      </c>
      <c r="AE12" s="309">
        <f>IF(Wyniki_ankiet[[#This Row],[Wielkość zużycia gazu w m3 (jeśli występuje)]]&gt;0,1,)</f>
        <v>0</v>
      </c>
      <c r="AF12" s="309"/>
    </row>
    <row r="13" spans="1:32" ht="15.75" hidden="1" customHeight="1">
      <c r="A13" s="299">
        <v>9</v>
      </c>
      <c r="B13" s="309" t="s">
        <v>226</v>
      </c>
      <c r="C13" s="299">
        <f>SUM(BUD_MIESZK_A!U17:U179)</f>
        <v>7000</v>
      </c>
      <c r="D13" s="309" t="s">
        <v>442</v>
      </c>
      <c r="E13" s="309" t="s">
        <v>443</v>
      </c>
      <c r="F13" s="309" t="s">
        <v>225</v>
      </c>
      <c r="G13" s="299">
        <v>100</v>
      </c>
      <c r="H13" s="309" t="s">
        <v>225</v>
      </c>
      <c r="I13" s="309" t="s">
        <v>444</v>
      </c>
      <c r="J13" s="309" t="s">
        <v>442</v>
      </c>
      <c r="K13" s="309" t="s">
        <v>445</v>
      </c>
      <c r="L13" s="309" t="s">
        <v>446</v>
      </c>
      <c r="M13" s="309" t="s">
        <v>451</v>
      </c>
      <c r="N13" s="309" t="s">
        <v>455</v>
      </c>
      <c r="O13" s="309">
        <v>3.5</v>
      </c>
      <c r="P13" s="313">
        <f>IFERROR(Wyniki_ankiet[[#This Row],[Wielkość zużycia węgla w tonach (jeśli występuje)]]*1000/Wyniki_ankiet[[#This Row],[Powierzchnia ogrzewana w m2]],)</f>
        <v>35</v>
      </c>
      <c r="Q13" s="309">
        <v>0</v>
      </c>
      <c r="R13" s="312">
        <v>1200</v>
      </c>
      <c r="S13" s="312">
        <f>IFERROR(Wyniki_ankiet[[#This Row],[Wielkość zużycia drewna w kg (jeśli występuje)]]/Wyniki_ankiet[[#This Row],[Powierzchnia ogrzewana w m2]],)</f>
        <v>12</v>
      </c>
      <c r="T13" s="309">
        <v>0</v>
      </c>
      <c r="U13" s="309"/>
      <c r="V13" s="309">
        <f>IFERROR(Wyniki_ankiet[[#This Row],[Olej opałowy zużycie w litrach]]/Wyniki_ankiet[[#This Row],[Powierzchnia ogrzewana w m2]],)</f>
        <v>0</v>
      </c>
      <c r="X13" s="309" t="s">
        <v>442</v>
      </c>
      <c r="Y13" s="309" t="s">
        <v>225</v>
      </c>
      <c r="AA13" s="309" t="s">
        <v>444</v>
      </c>
      <c r="AB13" s="309">
        <f>IF(AND(Wyniki_ankiet[[#This Row],[Wielkość zużycia węgla w tonach (jeśli występuje)]]&gt;0,Wyniki_ankiet[[#This Row],[Wielkość zużycia drewna w kg (jeśli występuje)]]&gt;0),1,)</f>
        <v>1</v>
      </c>
      <c r="AC13" s="309">
        <f>IF(AND(Wyniki_ankiet[[#This Row],[Wielkość zużycia węgla w tonach (jeśli występuje)]]&gt;0,Wyniki_ankiet[[#This Row],[Wielkość zużycia drewna w kg (jeśli występuje)]]=0),1,)</f>
        <v>0</v>
      </c>
      <c r="AD13" s="309">
        <f>IF(AND(Wyniki_ankiet[[#This Row],[Wielkość zużycia drewna w kg (jeśli występuje)]]&gt;0,Wyniki_ankiet[[#This Row],[Wielkość zużycia węgla w tonach (jeśli występuje)]]=0),1,)</f>
        <v>0</v>
      </c>
      <c r="AE13" s="309">
        <f>IF(Wyniki_ankiet[[#This Row],[Wielkość zużycia gazu w m3 (jeśli występuje)]]&gt;0,1,)</f>
        <v>0</v>
      </c>
      <c r="AF13" s="309"/>
    </row>
    <row r="14" spans="1:32" ht="15.75" hidden="1" customHeight="1">
      <c r="A14" s="299">
        <v>10</v>
      </c>
      <c r="B14" s="309" t="s">
        <v>226</v>
      </c>
      <c r="C14" s="299">
        <f>SUM(BUD_MIESZK_A!U18:U180)</f>
        <v>7000</v>
      </c>
      <c r="D14" s="309" t="s">
        <v>442</v>
      </c>
      <c r="E14" s="309" t="s">
        <v>443</v>
      </c>
      <c r="F14" s="299">
        <v>200</v>
      </c>
      <c r="G14" s="299">
        <v>150</v>
      </c>
      <c r="H14" s="299">
        <v>1990</v>
      </c>
      <c r="I14" s="309" t="s">
        <v>442</v>
      </c>
      <c r="J14" s="309" t="s">
        <v>444</v>
      </c>
      <c r="K14" s="309" t="s">
        <v>445</v>
      </c>
      <c r="L14" s="309" t="s">
        <v>446</v>
      </c>
      <c r="M14" s="309" t="s">
        <v>447</v>
      </c>
      <c r="N14" s="309" t="s">
        <v>455</v>
      </c>
      <c r="O14" s="309">
        <v>3</v>
      </c>
      <c r="P14" s="313">
        <f>IFERROR(Wyniki_ankiet[[#This Row],[Wielkość zużycia węgla w tonach (jeśli występuje)]]*1000/Wyniki_ankiet[[#This Row],[Powierzchnia ogrzewana w m2]],)</f>
        <v>20</v>
      </c>
      <c r="Q14" s="309">
        <v>0</v>
      </c>
      <c r="R14" s="312">
        <v>1800</v>
      </c>
      <c r="S14" s="312">
        <f>IFERROR(Wyniki_ankiet[[#This Row],[Wielkość zużycia drewna w kg (jeśli występuje)]]/Wyniki_ankiet[[#This Row],[Powierzchnia ogrzewana w m2]],)</f>
        <v>12</v>
      </c>
      <c r="T14" s="309">
        <v>0</v>
      </c>
      <c r="U14" s="309"/>
      <c r="V14" s="309">
        <f>IFERROR(Wyniki_ankiet[[#This Row],[Olej opałowy zużycie w litrach]]/Wyniki_ankiet[[#This Row],[Powierzchnia ogrzewana w m2]],)</f>
        <v>0</v>
      </c>
      <c r="X14" s="309" t="s">
        <v>442</v>
      </c>
      <c r="Y14" s="309" t="s">
        <v>225</v>
      </c>
      <c r="AA14" s="309" t="s">
        <v>444</v>
      </c>
      <c r="AB14" s="309">
        <f>IF(AND(Wyniki_ankiet[[#This Row],[Wielkość zużycia węgla w tonach (jeśli występuje)]]&gt;0,Wyniki_ankiet[[#This Row],[Wielkość zużycia drewna w kg (jeśli występuje)]]&gt;0),1,)</f>
        <v>1</v>
      </c>
      <c r="AC14" s="309">
        <f>IF(AND(Wyniki_ankiet[[#This Row],[Wielkość zużycia węgla w tonach (jeśli występuje)]]&gt;0,Wyniki_ankiet[[#This Row],[Wielkość zużycia drewna w kg (jeśli występuje)]]=0),1,)</f>
        <v>0</v>
      </c>
      <c r="AD14" s="309">
        <f>IF(AND(Wyniki_ankiet[[#This Row],[Wielkość zużycia drewna w kg (jeśli występuje)]]&gt;0,Wyniki_ankiet[[#This Row],[Wielkość zużycia węgla w tonach (jeśli występuje)]]=0),1,)</f>
        <v>0</v>
      </c>
      <c r="AE14" s="309">
        <f>IF(Wyniki_ankiet[[#This Row],[Wielkość zużycia gazu w m3 (jeśli występuje)]]&gt;0,1,)</f>
        <v>0</v>
      </c>
      <c r="AF14" s="309"/>
    </row>
    <row r="15" spans="1:32" ht="15.75" hidden="1" customHeight="1">
      <c r="A15" s="299">
        <v>11</v>
      </c>
      <c r="B15" s="309" t="s">
        <v>226</v>
      </c>
      <c r="C15" s="299">
        <f>SUM(BUD_MIESZK_A!U19:U181)</f>
        <v>7000</v>
      </c>
      <c r="D15" s="309" t="s">
        <v>442</v>
      </c>
      <c r="E15" s="309" t="s">
        <v>443</v>
      </c>
      <c r="F15" s="299">
        <v>100</v>
      </c>
      <c r="G15" s="299">
        <v>100</v>
      </c>
      <c r="H15" s="299">
        <v>1961</v>
      </c>
      <c r="I15" s="309" t="s">
        <v>442</v>
      </c>
      <c r="J15" s="309" t="s">
        <v>444</v>
      </c>
      <c r="K15" s="309" t="s">
        <v>445</v>
      </c>
      <c r="L15" s="309" t="s">
        <v>446</v>
      </c>
      <c r="M15" s="309" t="s">
        <v>451</v>
      </c>
      <c r="N15" s="309" t="s">
        <v>455</v>
      </c>
      <c r="O15" s="309">
        <v>3</v>
      </c>
      <c r="P15" s="313">
        <f>IFERROR(Wyniki_ankiet[[#This Row],[Wielkość zużycia węgla w tonach (jeśli występuje)]]*1000/Wyniki_ankiet[[#This Row],[Powierzchnia ogrzewana w m2]],)</f>
        <v>30</v>
      </c>
      <c r="Q15" s="309">
        <v>0</v>
      </c>
      <c r="R15" s="312">
        <v>1800</v>
      </c>
      <c r="S15" s="312">
        <f>IFERROR(Wyniki_ankiet[[#This Row],[Wielkość zużycia drewna w kg (jeśli występuje)]]/Wyniki_ankiet[[#This Row],[Powierzchnia ogrzewana w m2]],)</f>
        <v>18</v>
      </c>
      <c r="T15" s="309">
        <v>0</v>
      </c>
      <c r="U15" s="309"/>
      <c r="V15" s="309">
        <f>IFERROR(Wyniki_ankiet[[#This Row],[Olej opałowy zużycie w litrach]]/Wyniki_ankiet[[#This Row],[Powierzchnia ogrzewana w m2]],)</f>
        <v>0</v>
      </c>
      <c r="X15" s="309" t="s">
        <v>442</v>
      </c>
      <c r="Y15" s="309" t="s">
        <v>225</v>
      </c>
      <c r="AA15" s="309" t="s">
        <v>444</v>
      </c>
      <c r="AB15" s="309">
        <f>IF(AND(Wyniki_ankiet[[#This Row],[Wielkość zużycia węgla w tonach (jeśli występuje)]]&gt;0,Wyniki_ankiet[[#This Row],[Wielkość zużycia drewna w kg (jeśli występuje)]]&gt;0),1,)</f>
        <v>1</v>
      </c>
      <c r="AC15" s="309">
        <f>IF(AND(Wyniki_ankiet[[#This Row],[Wielkość zużycia węgla w tonach (jeśli występuje)]]&gt;0,Wyniki_ankiet[[#This Row],[Wielkość zużycia drewna w kg (jeśli występuje)]]=0),1,)</f>
        <v>0</v>
      </c>
      <c r="AD15" s="309">
        <f>IF(AND(Wyniki_ankiet[[#This Row],[Wielkość zużycia drewna w kg (jeśli występuje)]]&gt;0,Wyniki_ankiet[[#This Row],[Wielkość zużycia węgla w tonach (jeśli występuje)]]=0),1,)</f>
        <v>0</v>
      </c>
      <c r="AE15" s="309">
        <f>IF(Wyniki_ankiet[[#This Row],[Wielkość zużycia gazu w m3 (jeśli występuje)]]&gt;0,1,)</f>
        <v>0</v>
      </c>
      <c r="AF15" s="309"/>
    </row>
    <row r="16" spans="1:32" ht="15.75" hidden="1" customHeight="1">
      <c r="A16" s="299">
        <v>12</v>
      </c>
      <c r="B16" s="309" t="s">
        <v>226</v>
      </c>
      <c r="C16" s="299">
        <f>SUM(BUD_MIESZK_A!U20:U182)</f>
        <v>7000</v>
      </c>
      <c r="D16" s="309" t="s">
        <v>442</v>
      </c>
      <c r="E16" s="309" t="s">
        <v>443</v>
      </c>
      <c r="F16" s="299">
        <v>200</v>
      </c>
      <c r="G16" s="299">
        <v>200</v>
      </c>
      <c r="H16" s="299">
        <v>1991</v>
      </c>
      <c r="I16" s="309" t="s">
        <v>444</v>
      </c>
      <c r="J16" s="309" t="s">
        <v>442</v>
      </c>
      <c r="K16" s="309" t="s">
        <v>445</v>
      </c>
      <c r="L16" s="309" t="s">
        <v>446</v>
      </c>
      <c r="M16" s="309" t="s">
        <v>451</v>
      </c>
      <c r="N16" s="309" t="s">
        <v>455</v>
      </c>
      <c r="O16" s="309">
        <v>5</v>
      </c>
      <c r="P16" s="313">
        <f>IFERROR(Wyniki_ankiet[[#This Row],[Wielkość zużycia węgla w tonach (jeśli występuje)]]*1000/Wyniki_ankiet[[#This Row],[Powierzchnia ogrzewana w m2]],)</f>
        <v>25</v>
      </c>
      <c r="Q16" s="309">
        <v>0</v>
      </c>
      <c r="R16" s="312">
        <v>1800</v>
      </c>
      <c r="S16" s="312">
        <f>IFERROR(Wyniki_ankiet[[#This Row],[Wielkość zużycia drewna w kg (jeśli występuje)]]/Wyniki_ankiet[[#This Row],[Powierzchnia ogrzewana w m2]],)</f>
        <v>9</v>
      </c>
      <c r="T16" s="309">
        <v>0</v>
      </c>
      <c r="U16" s="309"/>
      <c r="V16" s="309">
        <f>IFERROR(Wyniki_ankiet[[#This Row],[Olej opałowy zużycie w litrach]]/Wyniki_ankiet[[#This Row],[Powierzchnia ogrzewana w m2]],)</f>
        <v>0</v>
      </c>
      <c r="X16" s="309" t="s">
        <v>442</v>
      </c>
      <c r="Y16" s="309" t="s">
        <v>225</v>
      </c>
      <c r="AA16" s="309" t="s">
        <v>444</v>
      </c>
      <c r="AB16" s="309">
        <f>IF(AND(Wyniki_ankiet[[#This Row],[Wielkość zużycia węgla w tonach (jeśli występuje)]]&gt;0,Wyniki_ankiet[[#This Row],[Wielkość zużycia drewna w kg (jeśli występuje)]]&gt;0),1,)</f>
        <v>1</v>
      </c>
      <c r="AC16" s="309">
        <f>IF(AND(Wyniki_ankiet[[#This Row],[Wielkość zużycia węgla w tonach (jeśli występuje)]]&gt;0,Wyniki_ankiet[[#This Row],[Wielkość zużycia drewna w kg (jeśli występuje)]]=0),1,)</f>
        <v>0</v>
      </c>
      <c r="AD16" s="309">
        <f>IF(AND(Wyniki_ankiet[[#This Row],[Wielkość zużycia drewna w kg (jeśli występuje)]]&gt;0,Wyniki_ankiet[[#This Row],[Wielkość zużycia węgla w tonach (jeśli występuje)]]=0),1,)</f>
        <v>0</v>
      </c>
      <c r="AE16" s="309">
        <f>IF(Wyniki_ankiet[[#This Row],[Wielkość zużycia gazu w m3 (jeśli występuje)]]&gt;0,1,)</f>
        <v>0</v>
      </c>
      <c r="AF16" s="309"/>
    </row>
    <row r="17" spans="1:32" ht="15.75" hidden="1" customHeight="1">
      <c r="A17" s="299">
        <v>13</v>
      </c>
      <c r="B17" s="309" t="s">
        <v>226</v>
      </c>
      <c r="C17" s="299">
        <f>SUM(BUD_MIESZK_A!U21:U183)</f>
        <v>7000</v>
      </c>
      <c r="D17" s="309" t="s">
        <v>442</v>
      </c>
      <c r="E17" s="309" t="s">
        <v>443</v>
      </c>
      <c r="F17" s="299">
        <v>96</v>
      </c>
      <c r="G17" s="299">
        <v>96</v>
      </c>
      <c r="H17" s="299">
        <v>1990</v>
      </c>
      <c r="I17" s="309" t="s">
        <v>444</v>
      </c>
      <c r="J17" s="309" t="s">
        <v>444</v>
      </c>
      <c r="K17" s="309" t="s">
        <v>445</v>
      </c>
      <c r="L17" s="309" t="s">
        <v>446</v>
      </c>
      <c r="M17" s="309" t="s">
        <v>451</v>
      </c>
      <c r="N17" s="309" t="s">
        <v>455</v>
      </c>
      <c r="O17" s="309">
        <v>3</v>
      </c>
      <c r="P17" s="313">
        <f>IFERROR(Wyniki_ankiet[[#This Row],[Wielkość zużycia węgla w tonach (jeśli występuje)]]*1000/Wyniki_ankiet[[#This Row],[Powierzchnia ogrzewana w m2]],)</f>
        <v>31.25</v>
      </c>
      <c r="Q17" s="309">
        <v>0</v>
      </c>
      <c r="R17" s="312">
        <v>1200</v>
      </c>
      <c r="S17" s="312">
        <f>IFERROR(Wyniki_ankiet[[#This Row],[Wielkość zużycia drewna w kg (jeśli występuje)]]/Wyniki_ankiet[[#This Row],[Powierzchnia ogrzewana w m2]],)</f>
        <v>12.5</v>
      </c>
      <c r="T17" s="309">
        <v>0</v>
      </c>
      <c r="U17" s="309"/>
      <c r="V17" s="309">
        <f>IFERROR(Wyniki_ankiet[[#This Row],[Olej opałowy zużycie w litrach]]/Wyniki_ankiet[[#This Row],[Powierzchnia ogrzewana w m2]],)</f>
        <v>0</v>
      </c>
      <c r="X17" s="309" t="s">
        <v>442</v>
      </c>
      <c r="Y17" s="309" t="s">
        <v>225</v>
      </c>
      <c r="AA17" s="309" t="s">
        <v>444</v>
      </c>
      <c r="AB17" s="309">
        <f>IF(AND(Wyniki_ankiet[[#This Row],[Wielkość zużycia węgla w tonach (jeśli występuje)]]&gt;0,Wyniki_ankiet[[#This Row],[Wielkość zużycia drewna w kg (jeśli występuje)]]&gt;0),1,)</f>
        <v>1</v>
      </c>
      <c r="AC17" s="309">
        <f>IF(AND(Wyniki_ankiet[[#This Row],[Wielkość zużycia węgla w tonach (jeśli występuje)]]&gt;0,Wyniki_ankiet[[#This Row],[Wielkość zużycia drewna w kg (jeśli występuje)]]=0),1,)</f>
        <v>0</v>
      </c>
      <c r="AD17" s="309">
        <f>IF(AND(Wyniki_ankiet[[#This Row],[Wielkość zużycia drewna w kg (jeśli występuje)]]&gt;0,Wyniki_ankiet[[#This Row],[Wielkość zużycia węgla w tonach (jeśli występuje)]]=0),1,)</f>
        <v>0</v>
      </c>
      <c r="AE17" s="309">
        <f>IF(Wyniki_ankiet[[#This Row],[Wielkość zużycia gazu w m3 (jeśli występuje)]]&gt;0,1,)</f>
        <v>0</v>
      </c>
      <c r="AF17" s="309"/>
    </row>
    <row r="18" spans="1:32" ht="15.75" hidden="1" customHeight="1">
      <c r="A18" s="299">
        <v>14</v>
      </c>
      <c r="B18" s="309" t="s">
        <v>226</v>
      </c>
      <c r="C18" s="299">
        <f>SUM(BUD_MIESZK_A!U22:U184)</f>
        <v>7000</v>
      </c>
      <c r="D18" s="309" t="s">
        <v>442</v>
      </c>
      <c r="E18" s="309" t="s">
        <v>450</v>
      </c>
      <c r="F18" s="299">
        <v>50</v>
      </c>
      <c r="G18" s="299">
        <v>50</v>
      </c>
      <c r="H18" s="309" t="s">
        <v>225</v>
      </c>
      <c r="I18" s="309" t="s">
        <v>442</v>
      </c>
      <c r="J18" s="309" t="s">
        <v>442</v>
      </c>
      <c r="K18" s="309" t="s">
        <v>445</v>
      </c>
      <c r="L18" s="309" t="s">
        <v>446</v>
      </c>
      <c r="M18" s="314" t="s">
        <v>456</v>
      </c>
      <c r="N18" s="309" t="s">
        <v>455</v>
      </c>
      <c r="O18" s="309">
        <v>3</v>
      </c>
      <c r="P18" s="313">
        <f>IFERROR(Wyniki_ankiet[[#This Row],[Wielkość zużycia węgla w tonach (jeśli występuje)]]*1000/Wyniki_ankiet[[#This Row],[Powierzchnia ogrzewana w m2]],)</f>
        <v>60</v>
      </c>
      <c r="Q18" s="309">
        <v>0</v>
      </c>
      <c r="R18" s="312">
        <v>600</v>
      </c>
      <c r="S18" s="312">
        <f>IFERROR(Wyniki_ankiet[[#This Row],[Wielkość zużycia drewna w kg (jeśli występuje)]]/Wyniki_ankiet[[#This Row],[Powierzchnia ogrzewana w m2]],)</f>
        <v>12</v>
      </c>
      <c r="T18" s="309">
        <v>0</v>
      </c>
      <c r="U18" s="309"/>
      <c r="V18" s="309">
        <f>IFERROR(Wyniki_ankiet[[#This Row],[Olej opałowy zużycie w litrach]]/Wyniki_ankiet[[#This Row],[Powierzchnia ogrzewana w m2]],)</f>
        <v>0</v>
      </c>
      <c r="X18" s="309" t="s">
        <v>442</v>
      </c>
      <c r="Y18" s="309" t="s">
        <v>225</v>
      </c>
      <c r="AA18" s="309" t="s">
        <v>444</v>
      </c>
      <c r="AB18" s="309">
        <f>IF(AND(Wyniki_ankiet[[#This Row],[Wielkość zużycia węgla w tonach (jeśli występuje)]]&gt;0,Wyniki_ankiet[[#This Row],[Wielkość zużycia drewna w kg (jeśli występuje)]]&gt;0),1,)</f>
        <v>1</v>
      </c>
      <c r="AC18" s="309">
        <f>IF(AND(Wyniki_ankiet[[#This Row],[Wielkość zużycia węgla w tonach (jeśli występuje)]]&gt;0,Wyniki_ankiet[[#This Row],[Wielkość zużycia drewna w kg (jeśli występuje)]]=0),1,)</f>
        <v>0</v>
      </c>
      <c r="AD18" s="309">
        <f>IF(AND(Wyniki_ankiet[[#This Row],[Wielkość zużycia drewna w kg (jeśli występuje)]]&gt;0,Wyniki_ankiet[[#This Row],[Wielkość zużycia węgla w tonach (jeśli występuje)]]=0),1,)</f>
        <v>0</v>
      </c>
      <c r="AE18" s="309">
        <f>IF(Wyniki_ankiet[[#This Row],[Wielkość zużycia gazu w m3 (jeśli występuje)]]&gt;0,1,)</f>
        <v>0</v>
      </c>
      <c r="AF18" s="309"/>
    </row>
    <row r="19" spans="1:32" ht="15.75" hidden="1" customHeight="1">
      <c r="A19" s="299">
        <v>15</v>
      </c>
      <c r="B19" s="309" t="s">
        <v>226</v>
      </c>
      <c r="C19" s="299">
        <f>SUM(BUD_MIESZK_A!U23:U185)</f>
        <v>7000</v>
      </c>
      <c r="D19" s="309" t="s">
        <v>442</v>
      </c>
      <c r="E19" s="309" t="s">
        <v>443</v>
      </c>
      <c r="F19" s="299">
        <v>120</v>
      </c>
      <c r="G19" s="299">
        <v>120</v>
      </c>
      <c r="H19" s="299">
        <v>2007</v>
      </c>
      <c r="I19" s="309" t="s">
        <v>444</v>
      </c>
      <c r="J19" s="309" t="s">
        <v>444</v>
      </c>
      <c r="K19" s="309" t="s">
        <v>454</v>
      </c>
      <c r="L19" s="309" t="s">
        <v>446</v>
      </c>
      <c r="M19" s="309" t="s">
        <v>447</v>
      </c>
      <c r="N19" s="309" t="s">
        <v>457</v>
      </c>
      <c r="O19" s="309">
        <v>3</v>
      </c>
      <c r="P19" s="313">
        <f>IFERROR(Wyniki_ankiet[[#This Row],[Wielkość zużycia węgla w tonach (jeśli występuje)]]*1000/Wyniki_ankiet[[#This Row],[Powierzchnia ogrzewana w m2]],)</f>
        <v>25</v>
      </c>
      <c r="Q19" s="309">
        <v>0</v>
      </c>
      <c r="R19" s="312">
        <v>1200</v>
      </c>
      <c r="S19" s="312">
        <f>IFERROR(Wyniki_ankiet[[#This Row],[Wielkość zużycia drewna w kg (jeśli występuje)]]/Wyniki_ankiet[[#This Row],[Powierzchnia ogrzewana w m2]],)</f>
        <v>10</v>
      </c>
      <c r="T19" s="309">
        <v>0</v>
      </c>
      <c r="U19" s="309"/>
      <c r="V19" s="309">
        <f>IFERROR(Wyniki_ankiet[[#This Row],[Olej opałowy zużycie w litrach]]/Wyniki_ankiet[[#This Row],[Powierzchnia ogrzewana w m2]],)</f>
        <v>0</v>
      </c>
      <c r="W19" s="314">
        <v>600</v>
      </c>
      <c r="X19" s="309" t="s">
        <v>442</v>
      </c>
      <c r="Y19" s="309" t="s">
        <v>225</v>
      </c>
      <c r="AA19" s="309" t="s">
        <v>444</v>
      </c>
      <c r="AB19" s="309">
        <f>IF(AND(Wyniki_ankiet[[#This Row],[Wielkość zużycia węgla w tonach (jeśli występuje)]]&gt;0,Wyniki_ankiet[[#This Row],[Wielkość zużycia drewna w kg (jeśli występuje)]]&gt;0),1,)</f>
        <v>1</v>
      </c>
      <c r="AC19" s="309">
        <f>IF(AND(Wyniki_ankiet[[#This Row],[Wielkość zużycia węgla w tonach (jeśli występuje)]]&gt;0,Wyniki_ankiet[[#This Row],[Wielkość zużycia drewna w kg (jeśli występuje)]]=0),1,)</f>
        <v>0</v>
      </c>
      <c r="AD19" s="309">
        <f>IF(AND(Wyniki_ankiet[[#This Row],[Wielkość zużycia drewna w kg (jeśli występuje)]]&gt;0,Wyniki_ankiet[[#This Row],[Wielkość zużycia węgla w tonach (jeśli występuje)]]=0),1,)</f>
        <v>0</v>
      </c>
      <c r="AE19" s="309">
        <f>IF(Wyniki_ankiet[[#This Row],[Wielkość zużycia gazu w m3 (jeśli występuje)]]&gt;0,1,)</f>
        <v>0</v>
      </c>
      <c r="AF19" s="309"/>
    </row>
    <row r="20" spans="1:32" ht="15.75" customHeight="1">
      <c r="A20" s="299">
        <v>16</v>
      </c>
      <c r="B20" s="309" t="s">
        <v>226</v>
      </c>
      <c r="C20" s="299">
        <f>SUM(BUD_MIESZK_A!U24:U186)</f>
        <v>7000</v>
      </c>
      <c r="D20" s="309" t="s">
        <v>442</v>
      </c>
      <c r="E20" s="309" t="s">
        <v>443</v>
      </c>
      <c r="F20" s="299">
        <v>207.2</v>
      </c>
      <c r="G20" s="299">
        <v>136.69999999999999</v>
      </c>
      <c r="H20" s="299">
        <v>2008</v>
      </c>
      <c r="I20" s="309" t="s">
        <v>444</v>
      </c>
      <c r="J20" s="309" t="s">
        <v>444</v>
      </c>
      <c r="K20" s="309" t="s">
        <v>445</v>
      </c>
      <c r="L20" s="309" t="s">
        <v>446</v>
      </c>
      <c r="M20" s="309" t="s">
        <v>451</v>
      </c>
      <c r="N20" s="309" t="s">
        <v>452</v>
      </c>
      <c r="O20" s="309">
        <v>1.5</v>
      </c>
      <c r="P20" s="313">
        <f>IFERROR(Wyniki_ankiet[[#This Row],[Wielkość zużycia węgla w tonach (jeśli występuje)]]*1000/Wyniki_ankiet[[#This Row],[Powierzchnia ogrzewana w m2]],)</f>
        <v>10.972933430870521</v>
      </c>
      <c r="Q20" s="309">
        <v>0</v>
      </c>
      <c r="R20" s="312"/>
      <c r="S20" s="312">
        <f>IFERROR(Wyniki_ankiet[[#This Row],[Wielkość zużycia drewna w kg (jeśli występuje)]]/Wyniki_ankiet[[#This Row],[Powierzchnia ogrzewana w m2]],)</f>
        <v>0</v>
      </c>
      <c r="T20" s="309">
        <v>0</v>
      </c>
      <c r="U20" s="309"/>
      <c r="V20" s="309">
        <f>IFERROR(Wyniki_ankiet[[#This Row],[Olej opałowy zużycie w litrach]]/Wyniki_ankiet[[#This Row],[Powierzchnia ogrzewana w m2]],)</f>
        <v>0</v>
      </c>
      <c r="W20" s="309"/>
      <c r="X20" s="309" t="s">
        <v>442</v>
      </c>
      <c r="Y20" s="309" t="s">
        <v>225</v>
      </c>
      <c r="AA20" s="309" t="s">
        <v>442</v>
      </c>
      <c r="AB20" s="309">
        <f>IF(AND(Wyniki_ankiet[[#This Row],[Wielkość zużycia węgla w tonach (jeśli występuje)]]&gt;0,Wyniki_ankiet[[#This Row],[Wielkość zużycia drewna w kg (jeśli występuje)]]&gt;0),1,)</f>
        <v>0</v>
      </c>
      <c r="AC20" s="309">
        <f>IF(AND(Wyniki_ankiet[[#This Row],[Wielkość zużycia węgla w tonach (jeśli występuje)]]&gt;0,Wyniki_ankiet[[#This Row],[Wielkość zużycia drewna w kg (jeśli występuje)]]=0),1,)</f>
        <v>1</v>
      </c>
      <c r="AD20" s="309">
        <f>IF(AND(Wyniki_ankiet[[#This Row],[Wielkość zużycia drewna w kg (jeśli występuje)]]&gt;0,Wyniki_ankiet[[#This Row],[Wielkość zużycia węgla w tonach (jeśli występuje)]]=0),1,)</f>
        <v>0</v>
      </c>
      <c r="AE20" s="309">
        <f>IF(Wyniki_ankiet[[#This Row],[Wielkość zużycia gazu w m3 (jeśli występuje)]]&gt;0,1,)</f>
        <v>0</v>
      </c>
      <c r="AF20" s="309"/>
    </row>
    <row r="21" spans="1:32" ht="15.75" hidden="1" customHeight="1">
      <c r="A21" s="299">
        <v>17</v>
      </c>
      <c r="B21" s="309" t="s">
        <v>226</v>
      </c>
      <c r="C21" s="299">
        <f>SUM(BUD_MIESZK_A!U25:U187)</f>
        <v>7000</v>
      </c>
      <c r="D21" s="314" t="s">
        <v>225</v>
      </c>
      <c r="E21" s="309" t="s">
        <v>443</v>
      </c>
      <c r="F21" s="299">
        <v>150</v>
      </c>
      <c r="G21" s="299">
        <v>100</v>
      </c>
      <c r="H21" s="309" t="s">
        <v>225</v>
      </c>
      <c r="I21" s="309" t="s">
        <v>444</v>
      </c>
      <c r="J21" s="309" t="s">
        <v>444</v>
      </c>
      <c r="K21" s="309" t="s">
        <v>445</v>
      </c>
      <c r="L21" s="309" t="s">
        <v>446</v>
      </c>
      <c r="M21" s="309" t="s">
        <v>451</v>
      </c>
      <c r="N21" s="309" t="s">
        <v>455</v>
      </c>
      <c r="O21" s="309">
        <v>3</v>
      </c>
      <c r="P21" s="313">
        <f>IFERROR(Wyniki_ankiet[[#This Row],[Wielkość zużycia węgla w tonach (jeśli występuje)]]*1000/Wyniki_ankiet[[#This Row],[Powierzchnia ogrzewana w m2]],)</f>
        <v>30</v>
      </c>
      <c r="Q21" s="309">
        <v>0</v>
      </c>
      <c r="R21" s="312">
        <v>3000</v>
      </c>
      <c r="S21" s="312">
        <f>IFERROR(Wyniki_ankiet[[#This Row],[Wielkość zużycia drewna w kg (jeśli występuje)]]/Wyniki_ankiet[[#This Row],[Powierzchnia ogrzewana w m2]],)</f>
        <v>30</v>
      </c>
      <c r="T21" s="309">
        <v>0</v>
      </c>
      <c r="U21" s="309"/>
      <c r="V21" s="309">
        <f>IFERROR(Wyniki_ankiet[[#This Row],[Olej opałowy zużycie w litrach]]/Wyniki_ankiet[[#This Row],[Powierzchnia ogrzewana w m2]],)</f>
        <v>0</v>
      </c>
      <c r="X21" s="309" t="s">
        <v>442</v>
      </c>
      <c r="Y21" s="309" t="s">
        <v>225</v>
      </c>
      <c r="AA21" s="309" t="s">
        <v>444</v>
      </c>
      <c r="AB21" s="309">
        <f>IF(AND(Wyniki_ankiet[[#This Row],[Wielkość zużycia węgla w tonach (jeśli występuje)]]&gt;0,Wyniki_ankiet[[#This Row],[Wielkość zużycia drewna w kg (jeśli występuje)]]&gt;0),1,)</f>
        <v>1</v>
      </c>
      <c r="AC21" s="309">
        <f>IF(AND(Wyniki_ankiet[[#This Row],[Wielkość zużycia węgla w tonach (jeśli występuje)]]&gt;0,Wyniki_ankiet[[#This Row],[Wielkość zużycia drewna w kg (jeśli występuje)]]=0),1,)</f>
        <v>0</v>
      </c>
      <c r="AD21" s="309">
        <f>IF(AND(Wyniki_ankiet[[#This Row],[Wielkość zużycia drewna w kg (jeśli występuje)]]&gt;0,Wyniki_ankiet[[#This Row],[Wielkość zużycia węgla w tonach (jeśli występuje)]]=0),1,)</f>
        <v>0</v>
      </c>
      <c r="AE21" s="309">
        <f>IF(Wyniki_ankiet[[#This Row],[Wielkość zużycia gazu w m3 (jeśli występuje)]]&gt;0,1,)</f>
        <v>0</v>
      </c>
      <c r="AF21" s="309"/>
    </row>
    <row r="22" spans="1:32" ht="15.75" customHeight="1">
      <c r="A22" s="299">
        <v>18</v>
      </c>
      <c r="B22" s="309" t="s">
        <v>226</v>
      </c>
      <c r="C22" s="299">
        <f>SUM(BUD_MIESZK_A!U26:U188)</f>
        <v>7000</v>
      </c>
      <c r="D22" s="309" t="s">
        <v>442</v>
      </c>
      <c r="E22" s="309" t="s">
        <v>443</v>
      </c>
      <c r="F22" s="299">
        <v>145</v>
      </c>
      <c r="G22" s="299">
        <v>140</v>
      </c>
      <c r="H22" s="299">
        <v>2001</v>
      </c>
      <c r="I22" s="309" t="s">
        <v>444</v>
      </c>
      <c r="J22" s="309" t="s">
        <v>442</v>
      </c>
      <c r="K22" s="309" t="s">
        <v>454</v>
      </c>
      <c r="L22" s="309" t="s">
        <v>446</v>
      </c>
      <c r="M22" s="309" t="s">
        <v>458</v>
      </c>
      <c r="N22" s="309" t="s">
        <v>272</v>
      </c>
      <c r="O22" s="309"/>
      <c r="P22" s="313">
        <f>IFERROR(Wyniki_ankiet[[#This Row],[Wielkość zużycia węgla w tonach (jeśli występuje)]]*1000/Wyniki_ankiet[[#This Row],[Powierzchnia ogrzewana w m2]],)</f>
        <v>0</v>
      </c>
      <c r="Q22" s="299">
        <v>1500</v>
      </c>
      <c r="R22" s="312"/>
      <c r="S22" s="312">
        <f>IFERROR(Wyniki_ankiet[[#This Row],[Wielkość zużycia drewna w kg (jeśli występuje)]]/Wyniki_ankiet[[#This Row],[Powierzchnia ogrzewana w m2]],)</f>
        <v>0</v>
      </c>
      <c r="T22" s="309">
        <v>0</v>
      </c>
      <c r="U22" s="309"/>
      <c r="V22" s="309">
        <f>IFERROR(Wyniki_ankiet[[#This Row],[Olej opałowy zużycie w litrach]]/Wyniki_ankiet[[#This Row],[Powierzchnia ogrzewana w m2]],)</f>
        <v>0</v>
      </c>
      <c r="X22" s="309" t="s">
        <v>442</v>
      </c>
      <c r="Y22" s="309" t="s">
        <v>225</v>
      </c>
      <c r="AA22" s="309" t="s">
        <v>444</v>
      </c>
      <c r="AB22" s="309">
        <f>IF(AND(Wyniki_ankiet[[#This Row],[Wielkość zużycia węgla w tonach (jeśli występuje)]]&gt;0,Wyniki_ankiet[[#This Row],[Wielkość zużycia drewna w kg (jeśli występuje)]]&gt;0),1,)</f>
        <v>0</v>
      </c>
      <c r="AC22" s="309">
        <f>IF(AND(Wyniki_ankiet[[#This Row],[Wielkość zużycia węgla w tonach (jeśli występuje)]]&gt;0,Wyniki_ankiet[[#This Row],[Wielkość zużycia drewna w kg (jeśli występuje)]]=0),1,)</f>
        <v>0</v>
      </c>
      <c r="AD22" s="309">
        <f>IF(AND(Wyniki_ankiet[[#This Row],[Wielkość zużycia drewna w kg (jeśli występuje)]]&gt;0,Wyniki_ankiet[[#This Row],[Wielkość zużycia węgla w tonach (jeśli występuje)]]=0),1,)</f>
        <v>0</v>
      </c>
      <c r="AE22" s="309">
        <f>IF(Wyniki_ankiet[[#This Row],[Wielkość zużycia gazu w m3 (jeśli występuje)]]&gt;0,1,)</f>
        <v>1</v>
      </c>
      <c r="AF22" s="309"/>
    </row>
    <row r="23" spans="1:32" ht="15.75" hidden="1" customHeight="1">
      <c r="A23" s="299">
        <v>19</v>
      </c>
      <c r="B23" s="309" t="s">
        <v>226</v>
      </c>
      <c r="C23" s="299">
        <f>SUM(BUD_MIESZK_A!U27:U189)</f>
        <v>7000</v>
      </c>
      <c r="D23" s="309" t="s">
        <v>225</v>
      </c>
      <c r="E23" s="309" t="s">
        <v>443</v>
      </c>
      <c r="F23" s="299">
        <v>88</v>
      </c>
      <c r="G23" s="299">
        <v>88</v>
      </c>
      <c r="H23" s="299">
        <v>1985</v>
      </c>
      <c r="I23" s="309" t="s">
        <v>444</v>
      </c>
      <c r="J23" s="309" t="s">
        <v>444</v>
      </c>
      <c r="K23" s="309" t="s">
        <v>445</v>
      </c>
      <c r="L23" s="309" t="s">
        <v>446</v>
      </c>
      <c r="M23" s="314" t="s">
        <v>456</v>
      </c>
      <c r="N23" s="309" t="s">
        <v>457</v>
      </c>
      <c r="O23" s="309">
        <v>2</v>
      </c>
      <c r="P23" s="313">
        <f>IFERROR(Wyniki_ankiet[[#This Row],[Wielkość zużycia węgla w tonach (jeśli występuje)]]*1000/Wyniki_ankiet[[#This Row],[Powierzchnia ogrzewana w m2]],)</f>
        <v>22.727272727272727</v>
      </c>
      <c r="Q23" s="309">
        <v>0</v>
      </c>
      <c r="R23" s="312">
        <v>3000</v>
      </c>
      <c r="S23" s="312">
        <f>IFERROR(Wyniki_ankiet[[#This Row],[Wielkość zużycia drewna w kg (jeśli występuje)]]/Wyniki_ankiet[[#This Row],[Powierzchnia ogrzewana w m2]],)</f>
        <v>34.090909090909093</v>
      </c>
      <c r="T23" s="309">
        <v>0</v>
      </c>
      <c r="U23" s="309"/>
      <c r="V23" s="309">
        <f>IFERROR(Wyniki_ankiet[[#This Row],[Olej opałowy zużycie w litrach]]/Wyniki_ankiet[[#This Row],[Powierzchnia ogrzewana w m2]],)</f>
        <v>0</v>
      </c>
      <c r="W23" s="314">
        <v>290</v>
      </c>
      <c r="X23" s="309" t="s">
        <v>442</v>
      </c>
      <c r="Y23" s="309" t="s">
        <v>225</v>
      </c>
      <c r="AA23" s="309" t="s">
        <v>442</v>
      </c>
      <c r="AB23" s="309">
        <f>IF(AND(Wyniki_ankiet[[#This Row],[Wielkość zużycia węgla w tonach (jeśli występuje)]]&gt;0,Wyniki_ankiet[[#This Row],[Wielkość zużycia drewna w kg (jeśli występuje)]]&gt;0),1,)</f>
        <v>1</v>
      </c>
      <c r="AC23" s="309">
        <f>IF(AND(Wyniki_ankiet[[#This Row],[Wielkość zużycia węgla w tonach (jeśli występuje)]]&gt;0,Wyniki_ankiet[[#This Row],[Wielkość zużycia drewna w kg (jeśli występuje)]]=0),1,)</f>
        <v>0</v>
      </c>
      <c r="AD23" s="309">
        <f>IF(AND(Wyniki_ankiet[[#This Row],[Wielkość zużycia drewna w kg (jeśli występuje)]]&gt;0,Wyniki_ankiet[[#This Row],[Wielkość zużycia węgla w tonach (jeśli występuje)]]=0),1,)</f>
        <v>0</v>
      </c>
      <c r="AE23" s="309">
        <f>IF(Wyniki_ankiet[[#This Row],[Wielkość zużycia gazu w m3 (jeśli występuje)]]&gt;0,1,)</f>
        <v>0</v>
      </c>
      <c r="AF23" s="309"/>
    </row>
    <row r="24" spans="1:32" ht="15.75" hidden="1" customHeight="1">
      <c r="A24" s="299">
        <v>20</v>
      </c>
      <c r="B24" s="309" t="s">
        <v>226</v>
      </c>
      <c r="C24" s="299">
        <f>SUM(BUD_MIESZK_A!U28:U190)</f>
        <v>8000</v>
      </c>
      <c r="D24" s="309" t="s">
        <v>442</v>
      </c>
      <c r="E24" s="309" t="s">
        <v>443</v>
      </c>
      <c r="F24" s="299">
        <v>100</v>
      </c>
      <c r="G24" s="299">
        <v>100</v>
      </c>
      <c r="H24" s="299">
        <v>1995</v>
      </c>
      <c r="I24" s="309" t="s">
        <v>444</v>
      </c>
      <c r="J24" s="309" t="s">
        <v>444</v>
      </c>
      <c r="K24" s="309" t="s">
        <v>445</v>
      </c>
      <c r="L24" s="309" t="s">
        <v>446</v>
      </c>
      <c r="M24" s="314" t="s">
        <v>456</v>
      </c>
      <c r="N24" s="309" t="s">
        <v>448</v>
      </c>
      <c r="O24" s="309">
        <v>2</v>
      </c>
      <c r="P24" s="313">
        <f>IFERROR(Wyniki_ankiet[[#This Row],[Wielkość zużycia węgla w tonach (jeśli występuje)]]*1000/Wyniki_ankiet[[#This Row],[Powierzchnia ogrzewana w m2]],)</f>
        <v>20</v>
      </c>
      <c r="Q24" s="309">
        <v>0</v>
      </c>
      <c r="R24" s="312">
        <v>1000</v>
      </c>
      <c r="S24" s="312">
        <f>IFERROR(Wyniki_ankiet[[#This Row],[Wielkość zużycia drewna w kg (jeśli występuje)]]/Wyniki_ankiet[[#This Row],[Powierzchnia ogrzewana w m2]],)</f>
        <v>10</v>
      </c>
      <c r="T24" s="309" t="s">
        <v>459</v>
      </c>
      <c r="U24" s="309"/>
      <c r="V24" s="309">
        <f>IFERROR(Wyniki_ankiet[[#This Row],[Olej opałowy zużycie w litrach]]/Wyniki_ankiet[[#This Row],[Powierzchnia ogrzewana w m2]],)</f>
        <v>0</v>
      </c>
      <c r="X24" s="309" t="s">
        <v>442</v>
      </c>
      <c r="Y24" s="309" t="s">
        <v>225</v>
      </c>
      <c r="AA24" s="309" t="s">
        <v>442</v>
      </c>
      <c r="AB24" s="309">
        <f>IF(AND(Wyniki_ankiet[[#This Row],[Wielkość zużycia węgla w tonach (jeśli występuje)]]&gt;0,Wyniki_ankiet[[#This Row],[Wielkość zużycia drewna w kg (jeśli występuje)]]&gt;0),1,)</f>
        <v>1</v>
      </c>
      <c r="AC24" s="309">
        <f>IF(AND(Wyniki_ankiet[[#This Row],[Wielkość zużycia węgla w tonach (jeśli występuje)]]&gt;0,Wyniki_ankiet[[#This Row],[Wielkość zużycia drewna w kg (jeśli występuje)]]=0),1,)</f>
        <v>0</v>
      </c>
      <c r="AD24" s="309">
        <f>IF(AND(Wyniki_ankiet[[#This Row],[Wielkość zużycia drewna w kg (jeśli występuje)]]&gt;0,Wyniki_ankiet[[#This Row],[Wielkość zużycia węgla w tonach (jeśli występuje)]]=0),1,)</f>
        <v>0</v>
      </c>
      <c r="AE24" s="309">
        <f>IF(Wyniki_ankiet[[#This Row],[Wielkość zużycia gazu w m3 (jeśli występuje)]]&gt;0,1,)</f>
        <v>0</v>
      </c>
      <c r="AF24" s="309"/>
    </row>
    <row r="25" spans="1:32" ht="15.75" customHeight="1">
      <c r="A25" s="299">
        <v>21</v>
      </c>
      <c r="B25" s="309" t="s">
        <v>226</v>
      </c>
      <c r="C25" s="299">
        <f>SUM(BUD_MIESZK_A!U29:U191)</f>
        <v>6000</v>
      </c>
      <c r="D25" s="309" t="s">
        <v>442</v>
      </c>
      <c r="E25" s="309" t="s">
        <v>443</v>
      </c>
      <c r="F25" s="299">
        <v>153</v>
      </c>
      <c r="G25" s="299">
        <v>153</v>
      </c>
      <c r="H25" s="299">
        <v>1912</v>
      </c>
      <c r="I25" s="309" t="s">
        <v>444</v>
      </c>
      <c r="J25" s="309" t="s">
        <v>444</v>
      </c>
      <c r="K25" s="309" t="s">
        <v>454</v>
      </c>
      <c r="L25" s="309" t="s">
        <v>446</v>
      </c>
      <c r="M25" s="314" t="s">
        <v>456</v>
      </c>
      <c r="N25" s="309" t="s">
        <v>52</v>
      </c>
      <c r="O25" s="309">
        <v>5</v>
      </c>
      <c r="P25" s="313">
        <f>IFERROR(Wyniki_ankiet[[#This Row],[Wielkość zużycia węgla w tonach (jeśli występuje)]]*1000/Wyniki_ankiet[[#This Row],[Powierzchnia ogrzewana w m2]],)</f>
        <v>32.679738562091501</v>
      </c>
      <c r="Q25" s="309">
        <v>0</v>
      </c>
      <c r="R25" s="312"/>
      <c r="S25" s="312">
        <f>IFERROR(Wyniki_ankiet[[#This Row],[Wielkość zużycia drewna w kg (jeśli występuje)]]/Wyniki_ankiet[[#This Row],[Powierzchnia ogrzewana w m2]],)</f>
        <v>0</v>
      </c>
      <c r="T25" s="309" t="s">
        <v>460</v>
      </c>
      <c r="U25" s="309"/>
      <c r="V25" s="309">
        <f>IFERROR(Wyniki_ankiet[[#This Row],[Olej opałowy zużycie w litrach]]/Wyniki_ankiet[[#This Row],[Powierzchnia ogrzewana w m2]],)</f>
        <v>0</v>
      </c>
      <c r="X25" s="309" t="s">
        <v>442</v>
      </c>
      <c r="Y25" s="309" t="s">
        <v>225</v>
      </c>
      <c r="AA25" s="309" t="s">
        <v>444</v>
      </c>
      <c r="AB25" s="309">
        <f>IF(AND(Wyniki_ankiet[[#This Row],[Wielkość zużycia węgla w tonach (jeśli występuje)]]&gt;0,Wyniki_ankiet[[#This Row],[Wielkość zużycia drewna w kg (jeśli występuje)]]&gt;0),1,)</f>
        <v>0</v>
      </c>
      <c r="AC25" s="309">
        <f>IF(AND(Wyniki_ankiet[[#This Row],[Wielkość zużycia węgla w tonach (jeśli występuje)]]&gt;0,Wyniki_ankiet[[#This Row],[Wielkość zużycia drewna w kg (jeśli występuje)]]=0),1,)</f>
        <v>1</v>
      </c>
      <c r="AD25" s="309">
        <f>IF(AND(Wyniki_ankiet[[#This Row],[Wielkość zużycia drewna w kg (jeśli występuje)]]&gt;0,Wyniki_ankiet[[#This Row],[Wielkość zużycia węgla w tonach (jeśli występuje)]]=0),1,)</f>
        <v>0</v>
      </c>
      <c r="AE25" s="309">
        <f>IF(Wyniki_ankiet[[#This Row],[Wielkość zużycia gazu w m3 (jeśli występuje)]]&gt;0,1,)</f>
        <v>0</v>
      </c>
      <c r="AF25" s="309"/>
    </row>
    <row r="26" spans="1:32" ht="15.75" hidden="1" customHeight="1">
      <c r="A26" s="299">
        <v>22</v>
      </c>
      <c r="B26" s="309" t="s">
        <v>226</v>
      </c>
      <c r="C26" s="299">
        <f>SUM(BUD_MIESZK_A!U30:U192)</f>
        <v>6000</v>
      </c>
      <c r="D26" s="309" t="s">
        <v>225</v>
      </c>
      <c r="E26" s="309" t="s">
        <v>443</v>
      </c>
      <c r="F26" s="299">
        <v>120</v>
      </c>
      <c r="G26" s="299">
        <v>120</v>
      </c>
      <c r="H26" s="309" t="s">
        <v>225</v>
      </c>
      <c r="I26" s="309" t="s">
        <v>442</v>
      </c>
      <c r="J26" s="309" t="s">
        <v>442</v>
      </c>
      <c r="K26" s="309" t="s">
        <v>454</v>
      </c>
      <c r="L26" s="309" t="s">
        <v>461</v>
      </c>
      <c r="M26" s="309" t="s">
        <v>451</v>
      </c>
      <c r="N26" s="309" t="s">
        <v>455</v>
      </c>
      <c r="O26" s="309">
        <v>3</v>
      </c>
      <c r="P26" s="313">
        <f>IFERROR(Wyniki_ankiet[[#This Row],[Wielkość zużycia węgla w tonach (jeśli występuje)]]*1000/Wyniki_ankiet[[#This Row],[Powierzchnia ogrzewana w m2]],)</f>
        <v>25</v>
      </c>
      <c r="Q26" s="309">
        <v>0</v>
      </c>
      <c r="R26" s="312">
        <v>1200</v>
      </c>
      <c r="S26" s="312">
        <f>IFERROR(Wyniki_ankiet[[#This Row],[Wielkość zużycia drewna w kg (jeśli występuje)]]/Wyniki_ankiet[[#This Row],[Powierzchnia ogrzewana w m2]],)</f>
        <v>10</v>
      </c>
      <c r="T26" s="309">
        <v>0</v>
      </c>
      <c r="U26" s="309"/>
      <c r="V26" s="309">
        <f>IFERROR(Wyniki_ankiet[[#This Row],[Olej opałowy zużycie w litrach]]/Wyniki_ankiet[[#This Row],[Powierzchnia ogrzewana w m2]],)</f>
        <v>0</v>
      </c>
      <c r="X26" s="309" t="s">
        <v>442</v>
      </c>
      <c r="Y26" s="309" t="s">
        <v>225</v>
      </c>
      <c r="AA26" s="309" t="s">
        <v>444</v>
      </c>
      <c r="AB26" s="309">
        <f>IF(AND(Wyniki_ankiet[[#This Row],[Wielkość zużycia węgla w tonach (jeśli występuje)]]&gt;0,Wyniki_ankiet[[#This Row],[Wielkość zużycia drewna w kg (jeśli występuje)]]&gt;0),1,)</f>
        <v>1</v>
      </c>
      <c r="AC26" s="309">
        <f>IF(AND(Wyniki_ankiet[[#This Row],[Wielkość zużycia węgla w tonach (jeśli występuje)]]&gt;0,Wyniki_ankiet[[#This Row],[Wielkość zużycia drewna w kg (jeśli występuje)]]=0),1,)</f>
        <v>0</v>
      </c>
      <c r="AD26" s="309">
        <f>IF(AND(Wyniki_ankiet[[#This Row],[Wielkość zużycia drewna w kg (jeśli występuje)]]&gt;0,Wyniki_ankiet[[#This Row],[Wielkość zużycia węgla w tonach (jeśli występuje)]]=0),1,)</f>
        <v>0</v>
      </c>
      <c r="AE26" s="309">
        <f>IF(Wyniki_ankiet[[#This Row],[Wielkość zużycia gazu w m3 (jeśli występuje)]]&gt;0,1,)</f>
        <v>0</v>
      </c>
      <c r="AF26" s="309"/>
    </row>
    <row r="27" spans="1:32" ht="15.75" hidden="1" customHeight="1">
      <c r="A27" s="299">
        <v>23</v>
      </c>
      <c r="B27" s="309" t="s">
        <v>226</v>
      </c>
      <c r="C27" s="299">
        <f>SUM(BUD_MIESZK_A!U31:U193)</f>
        <v>6000</v>
      </c>
      <c r="D27" s="309" t="s">
        <v>444</v>
      </c>
      <c r="E27" s="309" t="s">
        <v>443</v>
      </c>
      <c r="F27" s="299">
        <v>150</v>
      </c>
      <c r="G27" s="299">
        <v>120</v>
      </c>
      <c r="H27" s="299">
        <v>1927</v>
      </c>
      <c r="I27" s="309" t="s">
        <v>442</v>
      </c>
      <c r="J27" s="309" t="s">
        <v>442</v>
      </c>
      <c r="K27" s="309" t="s">
        <v>445</v>
      </c>
      <c r="L27" s="309" t="s">
        <v>446</v>
      </c>
      <c r="M27" s="309" t="s">
        <v>451</v>
      </c>
      <c r="N27" s="309" t="s">
        <v>455</v>
      </c>
      <c r="O27" s="309">
        <v>3</v>
      </c>
      <c r="P27" s="313">
        <f>IFERROR(Wyniki_ankiet[[#This Row],[Wielkość zużycia węgla w tonach (jeśli występuje)]]*1000/Wyniki_ankiet[[#This Row],[Powierzchnia ogrzewana w m2]],)</f>
        <v>25</v>
      </c>
      <c r="Q27" s="309">
        <v>0</v>
      </c>
      <c r="R27" s="312">
        <v>1800</v>
      </c>
      <c r="S27" s="312">
        <f>IFERROR(Wyniki_ankiet[[#This Row],[Wielkość zużycia drewna w kg (jeśli występuje)]]/Wyniki_ankiet[[#This Row],[Powierzchnia ogrzewana w m2]],)</f>
        <v>15</v>
      </c>
      <c r="T27" s="309">
        <v>0</v>
      </c>
      <c r="U27" s="309"/>
      <c r="V27" s="309">
        <f>IFERROR(Wyniki_ankiet[[#This Row],[Olej opałowy zużycie w litrach]]/Wyniki_ankiet[[#This Row],[Powierzchnia ogrzewana w m2]],)</f>
        <v>0</v>
      </c>
      <c r="X27" s="309" t="s">
        <v>442</v>
      </c>
      <c r="Y27" s="309" t="s">
        <v>225</v>
      </c>
      <c r="AA27" s="309" t="s">
        <v>442</v>
      </c>
      <c r="AB27" s="309">
        <f>IF(AND(Wyniki_ankiet[[#This Row],[Wielkość zużycia węgla w tonach (jeśli występuje)]]&gt;0,Wyniki_ankiet[[#This Row],[Wielkość zużycia drewna w kg (jeśli występuje)]]&gt;0),1,)</f>
        <v>1</v>
      </c>
      <c r="AC27" s="309">
        <f>IF(AND(Wyniki_ankiet[[#This Row],[Wielkość zużycia węgla w tonach (jeśli występuje)]]&gt;0,Wyniki_ankiet[[#This Row],[Wielkość zużycia drewna w kg (jeśli występuje)]]=0),1,)</f>
        <v>0</v>
      </c>
      <c r="AD27" s="309">
        <f>IF(AND(Wyniki_ankiet[[#This Row],[Wielkość zużycia drewna w kg (jeśli występuje)]]&gt;0,Wyniki_ankiet[[#This Row],[Wielkość zużycia węgla w tonach (jeśli występuje)]]=0),1,)</f>
        <v>0</v>
      </c>
      <c r="AE27" s="309">
        <f>IF(Wyniki_ankiet[[#This Row],[Wielkość zużycia gazu w m3 (jeśli występuje)]]&gt;0,1,)</f>
        <v>0</v>
      </c>
      <c r="AF27" s="309"/>
    </row>
    <row r="28" spans="1:32" ht="15.75" customHeight="1">
      <c r="A28" s="299">
        <v>24</v>
      </c>
      <c r="B28" s="309" t="s">
        <v>226</v>
      </c>
      <c r="C28" s="299">
        <f>SUM(BUD_MIESZK_A!U32:U194)</f>
        <v>6000</v>
      </c>
      <c r="D28" s="309" t="s">
        <v>442</v>
      </c>
      <c r="E28" s="309" t="s">
        <v>443</v>
      </c>
      <c r="F28" s="299">
        <v>120</v>
      </c>
      <c r="G28" s="299">
        <v>120</v>
      </c>
      <c r="H28" s="299">
        <v>1960</v>
      </c>
      <c r="I28" s="309" t="s">
        <v>444</v>
      </c>
      <c r="J28" s="309" t="s">
        <v>444</v>
      </c>
      <c r="K28" s="309" t="s">
        <v>454</v>
      </c>
      <c r="L28" s="309" t="s">
        <v>446</v>
      </c>
      <c r="M28" s="309" t="s">
        <v>462</v>
      </c>
      <c r="N28" s="309" t="s">
        <v>441</v>
      </c>
      <c r="O28" s="309"/>
      <c r="P28" s="313">
        <f>IFERROR(Wyniki_ankiet[[#This Row],[Wielkość zużycia węgla w tonach (jeśli występuje)]]*1000/Wyniki_ankiet[[#This Row],[Powierzchnia ogrzewana w m2]],)</f>
        <v>0</v>
      </c>
      <c r="Q28" s="309">
        <v>0</v>
      </c>
      <c r="R28" s="312"/>
      <c r="S28" s="312">
        <f>IFERROR(Wyniki_ankiet[[#This Row],[Wielkość zużycia drewna w kg (jeśli występuje)]]/Wyniki_ankiet[[#This Row],[Powierzchnia ogrzewana w m2]],)</f>
        <v>0</v>
      </c>
      <c r="T28" s="309" t="s">
        <v>463</v>
      </c>
      <c r="U28" s="309">
        <v>2000</v>
      </c>
      <c r="V28" s="309">
        <f>IFERROR(Wyniki_ankiet[[#This Row],[Olej opałowy zużycie w litrach]]/Wyniki_ankiet[[#This Row],[Powierzchnia ogrzewana w m2]],)</f>
        <v>16.666666666666668</v>
      </c>
      <c r="X28" s="309" t="s">
        <v>442</v>
      </c>
      <c r="Y28" s="309" t="s">
        <v>225</v>
      </c>
      <c r="AA28" s="309" t="s">
        <v>444</v>
      </c>
      <c r="AB28" s="309">
        <f>IF(AND(Wyniki_ankiet[[#This Row],[Wielkość zużycia węgla w tonach (jeśli występuje)]]&gt;0,Wyniki_ankiet[[#This Row],[Wielkość zużycia drewna w kg (jeśli występuje)]]&gt;0),1,)</f>
        <v>0</v>
      </c>
      <c r="AC28" s="309">
        <f>IF(AND(Wyniki_ankiet[[#This Row],[Wielkość zużycia węgla w tonach (jeśli występuje)]]&gt;0,Wyniki_ankiet[[#This Row],[Wielkość zużycia drewna w kg (jeśli występuje)]]=0),1,)</f>
        <v>0</v>
      </c>
      <c r="AD28" s="309">
        <f>IF(AND(Wyniki_ankiet[[#This Row],[Wielkość zużycia drewna w kg (jeśli występuje)]]&gt;0,Wyniki_ankiet[[#This Row],[Wielkość zużycia węgla w tonach (jeśli występuje)]]=0),1,)</f>
        <v>0</v>
      </c>
      <c r="AE28" s="309">
        <f>IF(Wyniki_ankiet[[#This Row],[Wielkość zużycia gazu w m3 (jeśli występuje)]]&gt;0,1,)</f>
        <v>0</v>
      </c>
      <c r="AF28" s="309">
        <v>1</v>
      </c>
    </row>
    <row r="29" spans="1:32" ht="15.75" hidden="1" customHeight="1">
      <c r="A29" s="299">
        <v>25</v>
      </c>
      <c r="B29" s="309" t="s">
        <v>226</v>
      </c>
      <c r="C29" s="299">
        <f>SUM(BUD_MIESZK_A!U33:U195)</f>
        <v>6000</v>
      </c>
      <c r="D29" s="309" t="s">
        <v>442</v>
      </c>
      <c r="E29" s="309" t="s">
        <v>443</v>
      </c>
      <c r="F29" s="309" t="s">
        <v>225</v>
      </c>
      <c r="G29" s="299">
        <v>140</v>
      </c>
      <c r="H29" s="299">
        <v>1973</v>
      </c>
      <c r="I29" s="309" t="s">
        <v>442</v>
      </c>
      <c r="J29" s="309" t="s">
        <v>442</v>
      </c>
      <c r="K29" s="309" t="s">
        <v>464</v>
      </c>
      <c r="L29" s="309" t="s">
        <v>465</v>
      </c>
      <c r="M29" s="314" t="s">
        <v>456</v>
      </c>
      <c r="N29" s="309" t="s">
        <v>455</v>
      </c>
      <c r="O29" s="309">
        <v>10</v>
      </c>
      <c r="P29" s="313">
        <f>IFERROR(Wyniki_ankiet[[#This Row],[Wielkość zużycia węgla w tonach (jeśli występuje)]]*1000/Wyniki_ankiet[[#This Row],[Powierzchnia ogrzewana w m2]],)</f>
        <v>71.428571428571431</v>
      </c>
      <c r="Q29" s="309">
        <v>0</v>
      </c>
      <c r="R29" s="312">
        <v>9000</v>
      </c>
      <c r="S29" s="312">
        <f>IFERROR(Wyniki_ankiet[[#This Row],[Wielkość zużycia drewna w kg (jeśli występuje)]]/Wyniki_ankiet[[#This Row],[Powierzchnia ogrzewana w m2]],)</f>
        <v>64.285714285714292</v>
      </c>
      <c r="T29" s="309">
        <v>0</v>
      </c>
      <c r="U29" s="309"/>
      <c r="V29" s="309">
        <f>IFERROR(Wyniki_ankiet[[#This Row],[Olej opałowy zużycie w litrach]]/Wyniki_ankiet[[#This Row],[Powierzchnia ogrzewana w m2]],)</f>
        <v>0</v>
      </c>
      <c r="X29" s="309" t="s">
        <v>442</v>
      </c>
      <c r="Y29" s="309" t="s">
        <v>225</v>
      </c>
      <c r="AA29" s="309" t="s">
        <v>442</v>
      </c>
      <c r="AB29" s="309">
        <f>IF(AND(Wyniki_ankiet[[#This Row],[Wielkość zużycia węgla w tonach (jeśli występuje)]]&gt;0,Wyniki_ankiet[[#This Row],[Wielkość zużycia drewna w kg (jeśli występuje)]]&gt;0),1,)</f>
        <v>1</v>
      </c>
      <c r="AC29" s="309">
        <f>IF(AND(Wyniki_ankiet[[#This Row],[Wielkość zużycia węgla w tonach (jeśli występuje)]]&gt;0,Wyniki_ankiet[[#This Row],[Wielkość zużycia drewna w kg (jeśli występuje)]]=0),1,)</f>
        <v>0</v>
      </c>
      <c r="AD29" s="309">
        <f>IF(AND(Wyniki_ankiet[[#This Row],[Wielkość zużycia drewna w kg (jeśli występuje)]]&gt;0,Wyniki_ankiet[[#This Row],[Wielkość zużycia węgla w tonach (jeśli występuje)]]=0),1,)</f>
        <v>0</v>
      </c>
      <c r="AE29" s="309">
        <f>IF(Wyniki_ankiet[[#This Row],[Wielkość zużycia gazu w m3 (jeśli występuje)]]&gt;0,1,)</f>
        <v>0</v>
      </c>
      <c r="AF29" s="309"/>
    </row>
    <row r="30" spans="1:32" ht="15.75" hidden="1" customHeight="1">
      <c r="A30" s="299">
        <v>26</v>
      </c>
      <c r="B30" s="309" t="s">
        <v>226</v>
      </c>
      <c r="C30" s="299">
        <f>SUM(BUD_MIESZK_A!U34:U196)</f>
        <v>6000</v>
      </c>
      <c r="D30" s="309" t="s">
        <v>442</v>
      </c>
      <c r="E30" s="309" t="s">
        <v>443</v>
      </c>
      <c r="F30" s="299">
        <v>211</v>
      </c>
      <c r="G30" s="299">
        <v>180</v>
      </c>
      <c r="H30" s="299">
        <v>1984</v>
      </c>
      <c r="I30" s="309" t="s">
        <v>442</v>
      </c>
      <c r="J30" s="309" t="s">
        <v>442</v>
      </c>
      <c r="K30" s="309" t="s">
        <v>454</v>
      </c>
      <c r="L30" s="309" t="s">
        <v>461</v>
      </c>
      <c r="M30" s="309" t="s">
        <v>451</v>
      </c>
      <c r="N30" s="309" t="s">
        <v>455</v>
      </c>
      <c r="O30" s="309">
        <v>8</v>
      </c>
      <c r="P30" s="313">
        <f>IFERROR(Wyniki_ankiet[[#This Row],[Wielkość zużycia węgla w tonach (jeśli występuje)]]*1000/Wyniki_ankiet[[#This Row],[Powierzchnia ogrzewana w m2]],)</f>
        <v>44.444444444444443</v>
      </c>
      <c r="Q30" s="309">
        <v>0</v>
      </c>
      <c r="R30" s="312">
        <v>1800</v>
      </c>
      <c r="S30" s="312">
        <f>IFERROR(Wyniki_ankiet[[#This Row],[Wielkość zużycia drewna w kg (jeśli występuje)]]/Wyniki_ankiet[[#This Row],[Powierzchnia ogrzewana w m2]],)</f>
        <v>10</v>
      </c>
      <c r="T30" s="309">
        <v>0</v>
      </c>
      <c r="U30" s="309"/>
      <c r="V30" s="309">
        <f>IFERROR(Wyniki_ankiet[[#This Row],[Olej opałowy zużycie w litrach]]/Wyniki_ankiet[[#This Row],[Powierzchnia ogrzewana w m2]],)</f>
        <v>0</v>
      </c>
      <c r="X30" s="309" t="s">
        <v>442</v>
      </c>
      <c r="Y30" s="309" t="s">
        <v>225</v>
      </c>
      <c r="AA30" s="309" t="s">
        <v>444</v>
      </c>
      <c r="AB30" s="309">
        <f>IF(AND(Wyniki_ankiet[[#This Row],[Wielkość zużycia węgla w tonach (jeśli występuje)]]&gt;0,Wyniki_ankiet[[#This Row],[Wielkość zużycia drewna w kg (jeśli występuje)]]&gt;0),1,)</f>
        <v>1</v>
      </c>
      <c r="AC30" s="309">
        <f>IF(AND(Wyniki_ankiet[[#This Row],[Wielkość zużycia węgla w tonach (jeśli występuje)]]&gt;0,Wyniki_ankiet[[#This Row],[Wielkość zużycia drewna w kg (jeśli występuje)]]=0),1,)</f>
        <v>0</v>
      </c>
      <c r="AD30" s="309">
        <f>IF(AND(Wyniki_ankiet[[#This Row],[Wielkość zużycia drewna w kg (jeśli występuje)]]&gt;0,Wyniki_ankiet[[#This Row],[Wielkość zużycia węgla w tonach (jeśli występuje)]]=0),1,)</f>
        <v>0</v>
      </c>
      <c r="AE30" s="309">
        <f>IF(Wyniki_ankiet[[#This Row],[Wielkość zużycia gazu w m3 (jeśli występuje)]]&gt;0,1,)</f>
        <v>0</v>
      </c>
      <c r="AF30" s="309"/>
    </row>
    <row r="31" spans="1:32" ht="15.75" hidden="1" customHeight="1">
      <c r="A31" s="299">
        <v>27</v>
      </c>
      <c r="B31" s="309" t="s">
        <v>226</v>
      </c>
      <c r="C31" s="299">
        <f>SUM(BUD_MIESZK_A!U35:U197)</f>
        <v>6000</v>
      </c>
      <c r="D31" s="309" t="s">
        <v>442</v>
      </c>
      <c r="E31" s="309" t="s">
        <v>466</v>
      </c>
      <c r="F31" s="299">
        <v>200</v>
      </c>
      <c r="G31" s="299">
        <v>150</v>
      </c>
      <c r="H31" s="299">
        <v>1885</v>
      </c>
      <c r="I31" s="309" t="s">
        <v>442</v>
      </c>
      <c r="J31" s="309" t="s">
        <v>442</v>
      </c>
      <c r="K31" s="309" t="s">
        <v>464</v>
      </c>
      <c r="L31" s="309" t="s">
        <v>446</v>
      </c>
      <c r="M31" s="309" t="s">
        <v>451</v>
      </c>
      <c r="N31" s="309" t="s">
        <v>455</v>
      </c>
      <c r="O31" s="309">
        <v>5</v>
      </c>
      <c r="P31" s="313">
        <f>IFERROR(Wyniki_ankiet[[#This Row],[Wielkość zużycia węgla w tonach (jeśli występuje)]]*1000/Wyniki_ankiet[[#This Row],[Powierzchnia ogrzewana w m2]],)</f>
        <v>33.333333333333336</v>
      </c>
      <c r="Q31" s="309">
        <v>0</v>
      </c>
      <c r="R31" s="312">
        <v>1200</v>
      </c>
      <c r="S31" s="312">
        <f>IFERROR(Wyniki_ankiet[[#This Row],[Wielkość zużycia drewna w kg (jeśli występuje)]]/Wyniki_ankiet[[#This Row],[Powierzchnia ogrzewana w m2]],)</f>
        <v>8</v>
      </c>
      <c r="T31" s="309">
        <v>0</v>
      </c>
      <c r="U31" s="309"/>
      <c r="V31" s="309">
        <f>IFERROR(Wyniki_ankiet[[#This Row],[Olej opałowy zużycie w litrach]]/Wyniki_ankiet[[#This Row],[Powierzchnia ogrzewana w m2]],)</f>
        <v>0</v>
      </c>
      <c r="X31" s="309" t="s">
        <v>442</v>
      </c>
      <c r="Y31" s="309" t="s">
        <v>225</v>
      </c>
      <c r="AA31" s="309" t="s">
        <v>444</v>
      </c>
      <c r="AB31" s="309">
        <f>IF(AND(Wyniki_ankiet[[#This Row],[Wielkość zużycia węgla w tonach (jeśli występuje)]]&gt;0,Wyniki_ankiet[[#This Row],[Wielkość zużycia drewna w kg (jeśli występuje)]]&gt;0),1,)</f>
        <v>1</v>
      </c>
      <c r="AC31" s="309">
        <f>IF(AND(Wyniki_ankiet[[#This Row],[Wielkość zużycia węgla w tonach (jeśli występuje)]]&gt;0,Wyniki_ankiet[[#This Row],[Wielkość zużycia drewna w kg (jeśli występuje)]]=0),1,)</f>
        <v>0</v>
      </c>
      <c r="AD31" s="309">
        <f>IF(AND(Wyniki_ankiet[[#This Row],[Wielkość zużycia drewna w kg (jeśli występuje)]]&gt;0,Wyniki_ankiet[[#This Row],[Wielkość zużycia węgla w tonach (jeśli występuje)]]=0),1,)</f>
        <v>0</v>
      </c>
      <c r="AE31" s="309">
        <f>IF(Wyniki_ankiet[[#This Row],[Wielkość zużycia gazu w m3 (jeśli występuje)]]&gt;0,1,)</f>
        <v>0</v>
      </c>
      <c r="AF31" s="309"/>
    </row>
    <row r="32" spans="1:32" ht="15.75" hidden="1" customHeight="1">
      <c r="A32" s="299">
        <v>28</v>
      </c>
      <c r="B32" s="309" t="s">
        <v>226</v>
      </c>
      <c r="C32" s="299">
        <f>SUM(BUD_MIESZK_A!U36:U198)</f>
        <v>5100</v>
      </c>
      <c r="D32" s="309" t="s">
        <v>442</v>
      </c>
      <c r="E32" s="309" t="s">
        <v>443</v>
      </c>
      <c r="F32" s="299">
        <v>120</v>
      </c>
      <c r="G32" s="299">
        <v>120</v>
      </c>
      <c r="H32" s="299">
        <v>1978</v>
      </c>
      <c r="I32" s="309" t="s">
        <v>444</v>
      </c>
      <c r="J32" s="309" t="s">
        <v>444</v>
      </c>
      <c r="K32" s="309" t="s">
        <v>445</v>
      </c>
      <c r="L32" s="309" t="s">
        <v>446</v>
      </c>
      <c r="M32" s="309" t="s">
        <v>451</v>
      </c>
      <c r="N32" s="309" t="s">
        <v>455</v>
      </c>
      <c r="O32" s="309">
        <v>2</v>
      </c>
      <c r="P32" s="313">
        <f>IFERROR(Wyniki_ankiet[[#This Row],[Wielkość zużycia węgla w tonach (jeśli występuje)]]*1000/Wyniki_ankiet[[#This Row],[Powierzchnia ogrzewana w m2]],)</f>
        <v>16.666666666666668</v>
      </c>
      <c r="Q32" s="309">
        <v>0</v>
      </c>
      <c r="R32" s="312">
        <v>1200</v>
      </c>
      <c r="S32" s="312">
        <f>IFERROR(Wyniki_ankiet[[#This Row],[Wielkość zużycia drewna w kg (jeśli występuje)]]/Wyniki_ankiet[[#This Row],[Powierzchnia ogrzewana w m2]],)</f>
        <v>10</v>
      </c>
      <c r="T32" s="309">
        <v>0</v>
      </c>
      <c r="U32" s="309"/>
      <c r="V32" s="309">
        <f>IFERROR(Wyniki_ankiet[[#This Row],[Olej opałowy zużycie w litrach]]/Wyniki_ankiet[[#This Row],[Powierzchnia ogrzewana w m2]],)</f>
        <v>0</v>
      </c>
      <c r="X32" s="309" t="s">
        <v>442</v>
      </c>
      <c r="Y32" s="309" t="s">
        <v>225</v>
      </c>
      <c r="AA32" s="309" t="s">
        <v>442</v>
      </c>
      <c r="AB32" s="309">
        <f>IF(AND(Wyniki_ankiet[[#This Row],[Wielkość zużycia węgla w tonach (jeśli występuje)]]&gt;0,Wyniki_ankiet[[#This Row],[Wielkość zużycia drewna w kg (jeśli występuje)]]&gt;0),1,)</f>
        <v>1</v>
      </c>
      <c r="AC32" s="309">
        <f>IF(AND(Wyniki_ankiet[[#This Row],[Wielkość zużycia węgla w tonach (jeśli występuje)]]&gt;0,Wyniki_ankiet[[#This Row],[Wielkość zużycia drewna w kg (jeśli występuje)]]=0),1,)</f>
        <v>0</v>
      </c>
      <c r="AD32" s="309">
        <f>IF(AND(Wyniki_ankiet[[#This Row],[Wielkość zużycia drewna w kg (jeśli występuje)]]&gt;0,Wyniki_ankiet[[#This Row],[Wielkość zużycia węgla w tonach (jeśli występuje)]]=0),1,)</f>
        <v>0</v>
      </c>
      <c r="AE32" s="309">
        <f>IF(Wyniki_ankiet[[#This Row],[Wielkość zużycia gazu w m3 (jeśli występuje)]]&gt;0,1,)</f>
        <v>0</v>
      </c>
      <c r="AF32" s="309"/>
    </row>
    <row r="33" spans="1:32" ht="15.75" customHeight="1">
      <c r="A33" s="299">
        <v>29</v>
      </c>
      <c r="B33" s="309" t="s">
        <v>226</v>
      </c>
      <c r="C33" s="299">
        <f>SUM(BUD_MIESZK_A!U37:U199)</f>
        <v>4100</v>
      </c>
      <c r="D33" s="309" t="s">
        <v>442</v>
      </c>
      <c r="E33" s="309" t="s">
        <v>443</v>
      </c>
      <c r="F33" s="299">
        <v>120</v>
      </c>
      <c r="G33" s="299">
        <v>120</v>
      </c>
      <c r="H33" s="309" t="s">
        <v>225</v>
      </c>
      <c r="I33" s="309" t="s">
        <v>442</v>
      </c>
      <c r="J33" s="309" t="s">
        <v>442</v>
      </c>
      <c r="K33" s="309" t="s">
        <v>454</v>
      </c>
      <c r="L33" s="309" t="s">
        <v>465</v>
      </c>
      <c r="M33" s="309" t="s">
        <v>451</v>
      </c>
      <c r="N33" s="309" t="s">
        <v>452</v>
      </c>
      <c r="O33" s="309">
        <v>2</v>
      </c>
      <c r="P33" s="313">
        <f>IFERROR(Wyniki_ankiet[[#This Row],[Wielkość zużycia węgla w tonach (jeśli występuje)]]*1000/Wyniki_ankiet[[#This Row],[Powierzchnia ogrzewana w m2]],)</f>
        <v>16.666666666666668</v>
      </c>
      <c r="Q33" s="309">
        <v>0</v>
      </c>
      <c r="R33" s="312"/>
      <c r="S33" s="312">
        <f>IFERROR(Wyniki_ankiet[[#This Row],[Wielkość zużycia drewna w kg (jeśli występuje)]]/Wyniki_ankiet[[#This Row],[Powierzchnia ogrzewana w m2]],)</f>
        <v>0</v>
      </c>
      <c r="T33" s="309">
        <v>0</v>
      </c>
      <c r="U33" s="309"/>
      <c r="V33" s="309">
        <f>IFERROR(Wyniki_ankiet[[#This Row],[Olej opałowy zużycie w litrach]]/Wyniki_ankiet[[#This Row],[Powierzchnia ogrzewana w m2]],)</f>
        <v>0</v>
      </c>
      <c r="X33" s="309" t="s">
        <v>442</v>
      </c>
      <c r="Y33" s="309" t="s">
        <v>225</v>
      </c>
      <c r="AA33" s="309" t="s">
        <v>444</v>
      </c>
      <c r="AB33" s="309">
        <f>IF(AND(Wyniki_ankiet[[#This Row],[Wielkość zużycia węgla w tonach (jeśli występuje)]]&gt;0,Wyniki_ankiet[[#This Row],[Wielkość zużycia drewna w kg (jeśli występuje)]]&gt;0),1,)</f>
        <v>0</v>
      </c>
      <c r="AC33" s="309">
        <f>IF(AND(Wyniki_ankiet[[#This Row],[Wielkość zużycia węgla w tonach (jeśli występuje)]]&gt;0,Wyniki_ankiet[[#This Row],[Wielkość zużycia drewna w kg (jeśli występuje)]]=0),1,)</f>
        <v>1</v>
      </c>
      <c r="AD33" s="309">
        <f>IF(AND(Wyniki_ankiet[[#This Row],[Wielkość zużycia drewna w kg (jeśli występuje)]]&gt;0,Wyniki_ankiet[[#This Row],[Wielkość zużycia węgla w tonach (jeśli występuje)]]=0),1,)</f>
        <v>0</v>
      </c>
      <c r="AE33" s="309">
        <f>IF(Wyniki_ankiet[[#This Row],[Wielkość zużycia gazu w m3 (jeśli występuje)]]&gt;0,1,)</f>
        <v>0</v>
      </c>
      <c r="AF33" s="309"/>
    </row>
    <row r="34" spans="1:32" ht="15.75" hidden="1" customHeight="1">
      <c r="A34" s="299">
        <v>30</v>
      </c>
      <c r="B34" s="309" t="s">
        <v>226</v>
      </c>
      <c r="C34" s="299">
        <f>SUM(BUD_MIESZK_A!U38:U200)</f>
        <v>4100</v>
      </c>
      <c r="D34" s="309" t="s">
        <v>442</v>
      </c>
      <c r="E34" s="309" t="s">
        <v>443</v>
      </c>
      <c r="F34" s="299">
        <v>200</v>
      </c>
      <c r="G34" s="299">
        <v>200</v>
      </c>
      <c r="H34" s="309" t="s">
        <v>225</v>
      </c>
      <c r="I34" s="309" t="s">
        <v>444</v>
      </c>
      <c r="J34" s="309" t="s">
        <v>444</v>
      </c>
      <c r="K34" s="309" t="s">
        <v>454</v>
      </c>
      <c r="L34" s="309" t="s">
        <v>446</v>
      </c>
      <c r="M34" s="314" t="s">
        <v>467</v>
      </c>
      <c r="N34" s="309" t="s">
        <v>455</v>
      </c>
      <c r="O34" s="309">
        <v>3</v>
      </c>
      <c r="P34" s="313">
        <f>IFERROR(Wyniki_ankiet[[#This Row],[Wielkość zużycia węgla w tonach (jeśli występuje)]]*1000/Wyniki_ankiet[[#This Row],[Powierzchnia ogrzewana w m2]],)</f>
        <v>15</v>
      </c>
      <c r="Q34" s="309">
        <v>0</v>
      </c>
      <c r="R34" s="312">
        <v>3000</v>
      </c>
      <c r="S34" s="312">
        <f>IFERROR(Wyniki_ankiet[[#This Row],[Wielkość zużycia drewna w kg (jeśli występuje)]]/Wyniki_ankiet[[#This Row],[Powierzchnia ogrzewana w m2]],)</f>
        <v>15</v>
      </c>
      <c r="T34" s="309">
        <v>0</v>
      </c>
      <c r="U34" s="309"/>
      <c r="V34" s="309">
        <f>IFERROR(Wyniki_ankiet[[#This Row],[Olej opałowy zużycie w litrach]]/Wyniki_ankiet[[#This Row],[Powierzchnia ogrzewana w m2]],)</f>
        <v>0</v>
      </c>
      <c r="X34" s="309" t="s">
        <v>442</v>
      </c>
      <c r="Y34" s="309" t="s">
        <v>225</v>
      </c>
      <c r="AA34" s="309" t="s">
        <v>444</v>
      </c>
      <c r="AB34" s="309">
        <f>IF(AND(Wyniki_ankiet[[#This Row],[Wielkość zużycia węgla w tonach (jeśli występuje)]]&gt;0,Wyniki_ankiet[[#This Row],[Wielkość zużycia drewna w kg (jeśli występuje)]]&gt;0),1,)</f>
        <v>1</v>
      </c>
      <c r="AC34" s="309">
        <f>IF(AND(Wyniki_ankiet[[#This Row],[Wielkość zużycia węgla w tonach (jeśli występuje)]]&gt;0,Wyniki_ankiet[[#This Row],[Wielkość zużycia drewna w kg (jeśli występuje)]]=0),1,)</f>
        <v>0</v>
      </c>
      <c r="AD34" s="309">
        <f>IF(AND(Wyniki_ankiet[[#This Row],[Wielkość zużycia drewna w kg (jeśli występuje)]]&gt;0,Wyniki_ankiet[[#This Row],[Wielkość zużycia węgla w tonach (jeśli występuje)]]=0),1,)</f>
        <v>0</v>
      </c>
      <c r="AE34" s="309">
        <f>IF(Wyniki_ankiet[[#This Row],[Wielkość zużycia gazu w m3 (jeśli występuje)]]&gt;0,1,)</f>
        <v>0</v>
      </c>
      <c r="AF34" s="309"/>
    </row>
    <row r="35" spans="1:32" ht="15.75" customHeight="1">
      <c r="A35" s="299">
        <v>31</v>
      </c>
      <c r="B35" s="309" t="s">
        <v>226</v>
      </c>
      <c r="C35" s="299">
        <f>SUM(BUD_MIESZK_A!U39:U201)</f>
        <v>4100</v>
      </c>
      <c r="D35" s="309" t="s">
        <v>442</v>
      </c>
      <c r="E35" s="309" t="s">
        <v>443</v>
      </c>
      <c r="F35" s="299">
        <v>280</v>
      </c>
      <c r="G35" s="299">
        <v>160</v>
      </c>
      <c r="H35" s="299">
        <v>1995</v>
      </c>
      <c r="I35" s="309" t="s">
        <v>444</v>
      </c>
      <c r="J35" s="309" t="s">
        <v>444</v>
      </c>
      <c r="K35" s="309" t="s">
        <v>464</v>
      </c>
      <c r="L35" s="309" t="s">
        <v>446</v>
      </c>
      <c r="M35" s="309" t="s">
        <v>447</v>
      </c>
      <c r="N35" s="309" t="s">
        <v>468</v>
      </c>
      <c r="O35" s="309">
        <v>3.6</v>
      </c>
      <c r="P35" s="313">
        <f>IFERROR(Wyniki_ankiet[[#This Row],[Wielkość zużycia węgla w tonach (jeśli występuje)]]*1000/Wyniki_ankiet[[#This Row],[Powierzchnia ogrzewana w m2]],)</f>
        <v>22.5</v>
      </c>
      <c r="Q35" s="309">
        <v>0</v>
      </c>
      <c r="R35" s="312"/>
      <c r="S35" s="312">
        <f>IFERROR(Wyniki_ankiet[[#This Row],[Wielkość zużycia drewna w kg (jeśli występuje)]]/Wyniki_ankiet[[#This Row],[Powierzchnia ogrzewana w m2]],)</f>
        <v>0</v>
      </c>
      <c r="T35" s="309" t="s">
        <v>469</v>
      </c>
      <c r="U35" s="309">
        <v>900</v>
      </c>
      <c r="V35" s="309">
        <f>IFERROR(Wyniki_ankiet[[#This Row],[Olej opałowy zużycie w litrach]]/Wyniki_ankiet[[#This Row],[Powierzchnia ogrzewana w m2]],)</f>
        <v>5.625</v>
      </c>
      <c r="X35" s="309" t="s">
        <v>442</v>
      </c>
      <c r="Y35" s="309" t="s">
        <v>225</v>
      </c>
      <c r="AA35" s="309" t="s">
        <v>444</v>
      </c>
      <c r="AB35" s="309">
        <f>IF(AND(Wyniki_ankiet[[#This Row],[Wielkość zużycia węgla w tonach (jeśli występuje)]]&gt;0,Wyniki_ankiet[[#This Row],[Wielkość zużycia drewna w kg (jeśli występuje)]]&gt;0),1,)</f>
        <v>0</v>
      </c>
      <c r="AC35" s="309">
        <f>IF(AND(Wyniki_ankiet[[#This Row],[Wielkość zużycia węgla w tonach (jeśli występuje)]]&gt;0,Wyniki_ankiet[[#This Row],[Wielkość zużycia drewna w kg (jeśli występuje)]]=0),1,)</f>
        <v>1</v>
      </c>
      <c r="AD35" s="309">
        <f>IF(AND(Wyniki_ankiet[[#This Row],[Wielkość zużycia drewna w kg (jeśli występuje)]]&gt;0,Wyniki_ankiet[[#This Row],[Wielkość zużycia węgla w tonach (jeśli występuje)]]=0),1,)</f>
        <v>0</v>
      </c>
      <c r="AE35" s="309">
        <f>IF(Wyniki_ankiet[[#This Row],[Wielkość zużycia gazu w m3 (jeśli występuje)]]&gt;0,1,)</f>
        <v>0</v>
      </c>
      <c r="AF35" s="309">
        <v>1</v>
      </c>
    </row>
    <row r="36" spans="1:32" ht="15.75" hidden="1" customHeight="1">
      <c r="A36" s="299">
        <v>32</v>
      </c>
      <c r="B36" s="309" t="s">
        <v>226</v>
      </c>
      <c r="C36" s="299">
        <f>SUM(BUD_MIESZK_A!U40:U202)</f>
        <v>4100</v>
      </c>
      <c r="D36" s="309" t="s">
        <v>442</v>
      </c>
      <c r="E36" s="309" t="s">
        <v>443</v>
      </c>
      <c r="F36" s="299">
        <v>100</v>
      </c>
      <c r="G36" s="299">
        <v>100</v>
      </c>
      <c r="H36" s="299">
        <v>1984</v>
      </c>
      <c r="I36" s="309" t="s">
        <v>444</v>
      </c>
      <c r="J36" s="309" t="s">
        <v>444</v>
      </c>
      <c r="K36" s="309" t="s">
        <v>445</v>
      </c>
      <c r="L36" s="309" t="s">
        <v>446</v>
      </c>
      <c r="M36" s="309" t="s">
        <v>462</v>
      </c>
      <c r="N36" s="309" t="s">
        <v>470</v>
      </c>
      <c r="O36" s="309"/>
      <c r="P36" s="313">
        <f>IFERROR(Wyniki_ankiet[[#This Row],[Wielkość zużycia węgla w tonach (jeśli występuje)]]*1000/Wyniki_ankiet[[#This Row],[Powierzchnia ogrzewana w m2]],)</f>
        <v>0</v>
      </c>
      <c r="Q36" s="309">
        <v>0</v>
      </c>
      <c r="R36" s="312">
        <v>3600</v>
      </c>
      <c r="S36" s="312">
        <f>IFERROR(Wyniki_ankiet[[#This Row],[Wielkość zużycia drewna w kg (jeśli występuje)]]/Wyniki_ankiet[[#This Row],[Powierzchnia ogrzewana w m2]],)</f>
        <v>36</v>
      </c>
      <c r="T36" s="309" t="s">
        <v>471</v>
      </c>
      <c r="U36" s="309">
        <v>1000</v>
      </c>
      <c r="V36" s="309">
        <f>IFERROR(Wyniki_ankiet[[#This Row],[Olej opałowy zużycie w litrach]]/Wyniki_ankiet[[#This Row],[Powierzchnia ogrzewana w m2]],)</f>
        <v>10</v>
      </c>
      <c r="X36" s="309" t="s">
        <v>442</v>
      </c>
      <c r="Y36" s="309" t="s">
        <v>225</v>
      </c>
      <c r="AA36" s="309" t="s">
        <v>444</v>
      </c>
      <c r="AB36" s="309">
        <f>IF(AND(Wyniki_ankiet[[#This Row],[Wielkość zużycia węgla w tonach (jeśli występuje)]]&gt;0,Wyniki_ankiet[[#This Row],[Wielkość zużycia drewna w kg (jeśli występuje)]]&gt;0),1,)</f>
        <v>0</v>
      </c>
      <c r="AC36" s="309">
        <f>IF(AND(Wyniki_ankiet[[#This Row],[Wielkość zużycia węgla w tonach (jeśli występuje)]]&gt;0,Wyniki_ankiet[[#This Row],[Wielkość zużycia drewna w kg (jeśli występuje)]]=0),1,)</f>
        <v>0</v>
      </c>
      <c r="AD36" s="309">
        <f>IF(AND(Wyniki_ankiet[[#This Row],[Wielkość zużycia drewna w kg (jeśli występuje)]]&gt;0,Wyniki_ankiet[[#This Row],[Wielkość zużycia węgla w tonach (jeśli występuje)]]=0),1,)</f>
        <v>1</v>
      </c>
      <c r="AE36" s="309">
        <f>IF(Wyniki_ankiet[[#This Row],[Wielkość zużycia gazu w m3 (jeśli występuje)]]&gt;0,1,)</f>
        <v>0</v>
      </c>
      <c r="AF36" s="309">
        <v>1</v>
      </c>
    </row>
    <row r="37" spans="1:32" ht="15.75" hidden="1" customHeight="1">
      <c r="A37" s="299">
        <v>33</v>
      </c>
      <c r="B37" s="309" t="s">
        <v>226</v>
      </c>
      <c r="C37" s="299">
        <f>SUM(BUD_MIESZK_A!U41:U203)</f>
        <v>4100</v>
      </c>
      <c r="D37" s="309" t="s">
        <v>442</v>
      </c>
      <c r="E37" s="309" t="s">
        <v>443</v>
      </c>
      <c r="F37" s="299">
        <v>110</v>
      </c>
      <c r="G37" s="299">
        <v>110</v>
      </c>
      <c r="H37" s="299">
        <v>1984</v>
      </c>
      <c r="I37" s="309" t="s">
        <v>444</v>
      </c>
      <c r="J37" s="309" t="s">
        <v>442</v>
      </c>
      <c r="K37" s="309" t="s">
        <v>464</v>
      </c>
      <c r="L37" s="309" t="s">
        <v>446</v>
      </c>
      <c r="M37" s="309" t="s">
        <v>451</v>
      </c>
      <c r="N37" s="309" t="s">
        <v>455</v>
      </c>
      <c r="O37" s="309">
        <v>5</v>
      </c>
      <c r="P37" s="313">
        <f>IFERROR(Wyniki_ankiet[[#This Row],[Wielkość zużycia węgla w tonach (jeśli występuje)]]*1000/Wyniki_ankiet[[#This Row],[Powierzchnia ogrzewana w m2]],)</f>
        <v>45.454545454545453</v>
      </c>
      <c r="Q37" s="309">
        <v>0</v>
      </c>
      <c r="R37" s="312">
        <v>3000</v>
      </c>
      <c r="S37" s="312">
        <f>IFERROR(Wyniki_ankiet[[#This Row],[Wielkość zużycia drewna w kg (jeśli występuje)]]/Wyniki_ankiet[[#This Row],[Powierzchnia ogrzewana w m2]],)</f>
        <v>27.272727272727273</v>
      </c>
      <c r="T37" s="309">
        <v>0</v>
      </c>
      <c r="U37" s="309"/>
      <c r="V37" s="309">
        <f>IFERROR(Wyniki_ankiet[[#This Row],[Olej opałowy zużycie w litrach]]/Wyniki_ankiet[[#This Row],[Powierzchnia ogrzewana w m2]],)</f>
        <v>0</v>
      </c>
      <c r="X37" s="309" t="s">
        <v>442</v>
      </c>
      <c r="Y37" s="309" t="s">
        <v>225</v>
      </c>
      <c r="AA37" s="309" t="s">
        <v>444</v>
      </c>
      <c r="AB37" s="309">
        <f>IF(AND(Wyniki_ankiet[[#This Row],[Wielkość zużycia węgla w tonach (jeśli występuje)]]&gt;0,Wyniki_ankiet[[#This Row],[Wielkość zużycia drewna w kg (jeśli występuje)]]&gt;0),1,)</f>
        <v>1</v>
      </c>
      <c r="AC37" s="309">
        <f>IF(AND(Wyniki_ankiet[[#This Row],[Wielkość zużycia węgla w tonach (jeśli występuje)]]&gt;0,Wyniki_ankiet[[#This Row],[Wielkość zużycia drewna w kg (jeśli występuje)]]=0),1,)</f>
        <v>0</v>
      </c>
      <c r="AD37" s="309">
        <f>IF(AND(Wyniki_ankiet[[#This Row],[Wielkość zużycia drewna w kg (jeśli występuje)]]&gt;0,Wyniki_ankiet[[#This Row],[Wielkość zużycia węgla w tonach (jeśli występuje)]]=0),1,)</f>
        <v>0</v>
      </c>
      <c r="AE37" s="309">
        <f>IF(Wyniki_ankiet[[#This Row],[Wielkość zużycia gazu w m3 (jeśli występuje)]]&gt;0,1,)</f>
        <v>0</v>
      </c>
      <c r="AF37" s="309"/>
    </row>
    <row r="38" spans="1:32" ht="15.75" hidden="1" customHeight="1">
      <c r="A38" s="299">
        <v>34</v>
      </c>
      <c r="B38" s="309" t="s">
        <v>226</v>
      </c>
      <c r="C38" s="299">
        <f>SUM(BUD_MIESZK_A!U42:U204)</f>
        <v>4100</v>
      </c>
      <c r="D38" s="309" t="s">
        <v>442</v>
      </c>
      <c r="E38" s="309" t="s">
        <v>443</v>
      </c>
      <c r="F38" s="299">
        <v>110</v>
      </c>
      <c r="G38" s="299">
        <v>110</v>
      </c>
      <c r="H38" s="299">
        <v>2005</v>
      </c>
      <c r="I38" s="309" t="s">
        <v>442</v>
      </c>
      <c r="J38" s="309" t="s">
        <v>444</v>
      </c>
      <c r="K38" s="309" t="s">
        <v>445</v>
      </c>
      <c r="L38" s="309" t="s">
        <v>446</v>
      </c>
      <c r="M38" s="309" t="s">
        <v>451</v>
      </c>
      <c r="N38" s="309" t="s">
        <v>455</v>
      </c>
      <c r="O38" s="309">
        <v>3</v>
      </c>
      <c r="P38" s="313">
        <f>IFERROR(Wyniki_ankiet[[#This Row],[Wielkość zużycia węgla w tonach (jeśli występuje)]]*1000/Wyniki_ankiet[[#This Row],[Powierzchnia ogrzewana w m2]],)</f>
        <v>27.272727272727273</v>
      </c>
      <c r="Q38" s="309">
        <v>0</v>
      </c>
      <c r="R38" s="312">
        <v>1800</v>
      </c>
      <c r="S38" s="312">
        <f>IFERROR(Wyniki_ankiet[[#This Row],[Wielkość zużycia drewna w kg (jeśli występuje)]]/Wyniki_ankiet[[#This Row],[Powierzchnia ogrzewana w m2]],)</f>
        <v>16.363636363636363</v>
      </c>
      <c r="T38" s="309">
        <v>0</v>
      </c>
      <c r="U38" s="309"/>
      <c r="V38" s="309">
        <f>IFERROR(Wyniki_ankiet[[#This Row],[Olej opałowy zużycie w litrach]]/Wyniki_ankiet[[#This Row],[Powierzchnia ogrzewana w m2]],)</f>
        <v>0</v>
      </c>
      <c r="X38" s="309" t="s">
        <v>442</v>
      </c>
      <c r="Y38" s="309" t="s">
        <v>225</v>
      </c>
      <c r="AA38" s="309" t="s">
        <v>444</v>
      </c>
      <c r="AB38" s="309">
        <f>IF(AND(Wyniki_ankiet[[#This Row],[Wielkość zużycia węgla w tonach (jeśli występuje)]]&gt;0,Wyniki_ankiet[[#This Row],[Wielkość zużycia drewna w kg (jeśli występuje)]]&gt;0),1,)</f>
        <v>1</v>
      </c>
      <c r="AC38" s="309">
        <f>IF(AND(Wyniki_ankiet[[#This Row],[Wielkość zużycia węgla w tonach (jeśli występuje)]]&gt;0,Wyniki_ankiet[[#This Row],[Wielkość zużycia drewna w kg (jeśli występuje)]]=0),1,)</f>
        <v>0</v>
      </c>
      <c r="AD38" s="309">
        <f>IF(AND(Wyniki_ankiet[[#This Row],[Wielkość zużycia drewna w kg (jeśli występuje)]]&gt;0,Wyniki_ankiet[[#This Row],[Wielkość zużycia węgla w tonach (jeśli występuje)]]=0),1,)</f>
        <v>0</v>
      </c>
      <c r="AE38" s="309">
        <f>IF(Wyniki_ankiet[[#This Row],[Wielkość zużycia gazu w m3 (jeśli występuje)]]&gt;0,1,)</f>
        <v>0</v>
      </c>
      <c r="AF38" s="309"/>
    </row>
    <row r="39" spans="1:32" ht="15.75" hidden="1" customHeight="1">
      <c r="A39" s="299">
        <v>35</v>
      </c>
      <c r="B39" s="299" t="s">
        <v>226</v>
      </c>
      <c r="C39" s="299">
        <f>SUM(BUD_MIESZK_A!U43:U205)</f>
        <v>4100</v>
      </c>
      <c r="D39" s="299" t="s">
        <v>442</v>
      </c>
      <c r="E39" s="299" t="s">
        <v>443</v>
      </c>
      <c r="F39" s="299">
        <v>130</v>
      </c>
      <c r="G39" s="299">
        <v>130</v>
      </c>
      <c r="H39" s="299">
        <v>1933</v>
      </c>
      <c r="I39" s="299" t="s">
        <v>442</v>
      </c>
      <c r="J39" s="299" t="s">
        <v>442</v>
      </c>
      <c r="K39" s="299" t="s">
        <v>445</v>
      </c>
      <c r="L39" s="299" t="s">
        <v>446</v>
      </c>
      <c r="M39" s="309" t="s">
        <v>451</v>
      </c>
      <c r="N39" s="299" t="s">
        <v>455</v>
      </c>
      <c r="O39" s="299">
        <v>5</v>
      </c>
      <c r="P39" s="308">
        <f>IFERROR(Wyniki_ankiet[[#This Row],[Wielkość zużycia węgla w tonach (jeśli występuje)]]*1000/Wyniki_ankiet[[#This Row],[Powierzchnia ogrzewana w m2]],)</f>
        <v>38.46153846153846</v>
      </c>
      <c r="Q39" s="299">
        <v>0</v>
      </c>
      <c r="R39" s="312">
        <v>1800</v>
      </c>
      <c r="S39" s="312">
        <f>IFERROR(Wyniki_ankiet[[#This Row],[Wielkość zużycia drewna w kg (jeśli występuje)]]/Wyniki_ankiet[[#This Row],[Powierzchnia ogrzewana w m2]],)</f>
        <v>13.846153846153847</v>
      </c>
      <c r="T39" s="309">
        <v>0</v>
      </c>
      <c r="U39" s="309"/>
      <c r="V39" s="309">
        <f>IFERROR(Wyniki_ankiet[[#This Row],[Olej opałowy zużycie w litrach]]/Wyniki_ankiet[[#This Row],[Powierzchnia ogrzewana w m2]],)</f>
        <v>0</v>
      </c>
      <c r="X39" s="309" t="s">
        <v>442</v>
      </c>
      <c r="Y39" s="309" t="s">
        <v>225</v>
      </c>
      <c r="AA39" s="309" t="s">
        <v>444</v>
      </c>
      <c r="AB39" s="309">
        <f>IF(AND(Wyniki_ankiet[[#This Row],[Wielkość zużycia węgla w tonach (jeśli występuje)]]&gt;0,Wyniki_ankiet[[#This Row],[Wielkość zużycia drewna w kg (jeśli występuje)]]&gt;0),1,)</f>
        <v>1</v>
      </c>
      <c r="AC39" s="309">
        <f>IF(AND(Wyniki_ankiet[[#This Row],[Wielkość zużycia węgla w tonach (jeśli występuje)]]&gt;0,Wyniki_ankiet[[#This Row],[Wielkość zużycia drewna w kg (jeśli występuje)]]=0),1,)</f>
        <v>0</v>
      </c>
      <c r="AD39" s="309">
        <f>IF(AND(Wyniki_ankiet[[#This Row],[Wielkość zużycia drewna w kg (jeśli występuje)]]&gt;0,Wyniki_ankiet[[#This Row],[Wielkość zużycia węgla w tonach (jeśli występuje)]]=0),1,)</f>
        <v>0</v>
      </c>
      <c r="AE39" s="309">
        <f>IF(Wyniki_ankiet[[#This Row],[Wielkość zużycia gazu w m3 (jeśli występuje)]]&gt;0,1,)</f>
        <v>0</v>
      </c>
      <c r="AF39" s="309"/>
    </row>
    <row r="40" spans="1:32" ht="15.75" customHeight="1">
      <c r="A40" s="299">
        <v>36</v>
      </c>
      <c r="B40" s="309" t="s">
        <v>226</v>
      </c>
      <c r="C40" s="299">
        <f>SUM(BUD_MIESZK_A!U44:U206)</f>
        <v>4100</v>
      </c>
      <c r="D40" s="309" t="s">
        <v>225</v>
      </c>
      <c r="E40" s="309" t="s">
        <v>443</v>
      </c>
      <c r="F40" s="299">
        <v>120</v>
      </c>
      <c r="G40" s="299">
        <v>110</v>
      </c>
      <c r="H40" s="299">
        <v>1960</v>
      </c>
      <c r="I40" s="309" t="s">
        <v>444</v>
      </c>
      <c r="J40" s="309" t="s">
        <v>442</v>
      </c>
      <c r="K40" s="309" t="s">
        <v>445</v>
      </c>
      <c r="L40" s="309" t="s">
        <v>446</v>
      </c>
      <c r="M40" s="314" t="s">
        <v>456</v>
      </c>
      <c r="N40" s="309" t="s">
        <v>455</v>
      </c>
      <c r="O40" s="309">
        <v>4</v>
      </c>
      <c r="P40" s="313">
        <f>IFERROR(Wyniki_ankiet[[#This Row],[Wielkość zużycia węgla w tonach (jeśli występuje)]]*1000/Wyniki_ankiet[[#This Row],[Powierzchnia ogrzewana w m2]],)</f>
        <v>36.363636363636367</v>
      </c>
      <c r="Q40" s="309">
        <v>0</v>
      </c>
      <c r="R40" s="312"/>
      <c r="S40" s="312">
        <f>IFERROR(Wyniki_ankiet[[#This Row],[Wielkość zużycia drewna w kg (jeśli występuje)]]/Wyniki_ankiet[[#This Row],[Powierzchnia ogrzewana w m2]],)</f>
        <v>0</v>
      </c>
      <c r="T40" s="309">
        <v>0</v>
      </c>
      <c r="U40" s="309"/>
      <c r="V40" s="309">
        <f>IFERROR(Wyniki_ankiet[[#This Row],[Olej opałowy zużycie w litrach]]/Wyniki_ankiet[[#This Row],[Powierzchnia ogrzewana w m2]],)</f>
        <v>0</v>
      </c>
      <c r="X40" s="309" t="s">
        <v>442</v>
      </c>
      <c r="Y40" s="309" t="s">
        <v>225</v>
      </c>
      <c r="AA40" s="309" t="s">
        <v>444</v>
      </c>
      <c r="AB40" s="309">
        <f>IF(AND(Wyniki_ankiet[[#This Row],[Wielkość zużycia węgla w tonach (jeśli występuje)]]&gt;0,Wyniki_ankiet[[#This Row],[Wielkość zużycia drewna w kg (jeśli występuje)]]&gt;0),1,)</f>
        <v>0</v>
      </c>
      <c r="AC40" s="309">
        <f>IF(AND(Wyniki_ankiet[[#This Row],[Wielkość zużycia węgla w tonach (jeśli występuje)]]&gt;0,Wyniki_ankiet[[#This Row],[Wielkość zużycia drewna w kg (jeśli występuje)]]=0),1,)</f>
        <v>1</v>
      </c>
      <c r="AD40" s="309">
        <f>IF(AND(Wyniki_ankiet[[#This Row],[Wielkość zużycia drewna w kg (jeśli występuje)]]&gt;0,Wyniki_ankiet[[#This Row],[Wielkość zużycia węgla w tonach (jeśli występuje)]]=0),1,)</f>
        <v>0</v>
      </c>
      <c r="AE40" s="309">
        <f>IF(Wyniki_ankiet[[#This Row],[Wielkość zużycia gazu w m3 (jeśli występuje)]]&gt;0,1,)</f>
        <v>0</v>
      </c>
      <c r="AF40" s="309"/>
    </row>
    <row r="41" spans="1:32" ht="15.75" hidden="1" customHeight="1">
      <c r="A41" s="299">
        <v>37</v>
      </c>
      <c r="B41" s="309" t="s">
        <v>226</v>
      </c>
      <c r="C41" s="299">
        <f>SUM(BUD_MIESZK_A!U45:U207)</f>
        <v>4100</v>
      </c>
      <c r="D41" s="309" t="s">
        <v>225</v>
      </c>
      <c r="E41" s="309" t="s">
        <v>443</v>
      </c>
      <c r="F41" s="299">
        <v>80</v>
      </c>
      <c r="G41" s="299">
        <v>50</v>
      </c>
      <c r="H41" s="299">
        <v>1977</v>
      </c>
      <c r="I41" s="309" t="s">
        <v>444</v>
      </c>
      <c r="J41" s="309" t="s">
        <v>442</v>
      </c>
      <c r="K41" s="309" t="s">
        <v>445</v>
      </c>
      <c r="L41" s="309" t="s">
        <v>446</v>
      </c>
      <c r="M41" s="309" t="s">
        <v>472</v>
      </c>
      <c r="N41" s="309" t="s">
        <v>455</v>
      </c>
      <c r="O41" s="309">
        <v>3</v>
      </c>
      <c r="P41" s="313">
        <f>IFERROR(Wyniki_ankiet[[#This Row],[Wielkość zużycia węgla w tonach (jeśli występuje)]]*1000/Wyniki_ankiet[[#This Row],[Powierzchnia ogrzewana w m2]],)</f>
        <v>60</v>
      </c>
      <c r="Q41" s="309">
        <v>0</v>
      </c>
      <c r="R41" s="312">
        <v>4000</v>
      </c>
      <c r="S41" s="312">
        <f>IFERROR(Wyniki_ankiet[[#This Row],[Wielkość zużycia drewna w kg (jeśli występuje)]]/Wyniki_ankiet[[#This Row],[Powierzchnia ogrzewana w m2]],)</f>
        <v>80</v>
      </c>
      <c r="T41" s="309">
        <v>0</v>
      </c>
      <c r="U41" s="309"/>
      <c r="V41" s="309">
        <f>IFERROR(Wyniki_ankiet[[#This Row],[Olej opałowy zużycie w litrach]]/Wyniki_ankiet[[#This Row],[Powierzchnia ogrzewana w m2]],)</f>
        <v>0</v>
      </c>
      <c r="X41" s="309" t="s">
        <v>444</v>
      </c>
      <c r="Y41" s="309" t="s">
        <v>453</v>
      </c>
      <c r="AA41" s="309" t="s">
        <v>444</v>
      </c>
      <c r="AB41" s="309">
        <f>IF(AND(Wyniki_ankiet[[#This Row],[Wielkość zużycia węgla w tonach (jeśli występuje)]]&gt;0,Wyniki_ankiet[[#This Row],[Wielkość zużycia drewna w kg (jeśli występuje)]]&gt;0),1,)</f>
        <v>1</v>
      </c>
      <c r="AC41" s="309">
        <f>IF(AND(Wyniki_ankiet[[#This Row],[Wielkość zużycia węgla w tonach (jeśli występuje)]]&gt;0,Wyniki_ankiet[[#This Row],[Wielkość zużycia drewna w kg (jeśli występuje)]]=0),1,)</f>
        <v>0</v>
      </c>
      <c r="AD41" s="309">
        <f>IF(AND(Wyniki_ankiet[[#This Row],[Wielkość zużycia drewna w kg (jeśli występuje)]]&gt;0,Wyniki_ankiet[[#This Row],[Wielkość zużycia węgla w tonach (jeśli występuje)]]=0),1,)</f>
        <v>0</v>
      </c>
      <c r="AE41" s="309">
        <f>IF(Wyniki_ankiet[[#This Row],[Wielkość zużycia gazu w m3 (jeśli występuje)]]&gt;0,1,)</f>
        <v>0</v>
      </c>
      <c r="AF41" s="309"/>
    </row>
    <row r="42" spans="1:32" ht="15.75" hidden="1" customHeight="1">
      <c r="A42" s="299">
        <v>38</v>
      </c>
      <c r="B42" s="309" t="s">
        <v>226</v>
      </c>
      <c r="C42" s="299">
        <f>SUM(BUD_MIESZK_A!U46:U208)</f>
        <v>4100</v>
      </c>
      <c r="D42" s="309" t="s">
        <v>442</v>
      </c>
      <c r="E42" s="309" t="s">
        <v>443</v>
      </c>
      <c r="F42" s="299">
        <v>200</v>
      </c>
      <c r="G42" s="299">
        <v>160</v>
      </c>
      <c r="H42" s="299">
        <v>1990</v>
      </c>
      <c r="I42" s="309" t="s">
        <v>442</v>
      </c>
      <c r="J42" s="309" t="s">
        <v>444</v>
      </c>
      <c r="K42" s="309" t="s">
        <v>445</v>
      </c>
      <c r="L42" s="309" t="s">
        <v>446</v>
      </c>
      <c r="M42" s="314" t="s">
        <v>473</v>
      </c>
      <c r="N42" s="309" t="s">
        <v>457</v>
      </c>
      <c r="O42" s="309">
        <v>4</v>
      </c>
      <c r="P42" s="313">
        <f>IFERROR(Wyniki_ankiet[[#This Row],[Wielkość zużycia węgla w tonach (jeśli występuje)]]*1000/Wyniki_ankiet[[#This Row],[Powierzchnia ogrzewana w m2]],)</f>
        <v>25</v>
      </c>
      <c r="Q42" s="309">
        <v>0</v>
      </c>
      <c r="R42" s="312">
        <v>1500</v>
      </c>
      <c r="S42" s="312">
        <f>IFERROR(Wyniki_ankiet[[#This Row],[Wielkość zużycia drewna w kg (jeśli występuje)]]/Wyniki_ankiet[[#This Row],[Powierzchnia ogrzewana w m2]],)</f>
        <v>9.375</v>
      </c>
      <c r="T42" s="309">
        <v>0</v>
      </c>
      <c r="U42" s="309"/>
      <c r="V42" s="309">
        <f>IFERROR(Wyniki_ankiet[[#This Row],[Olej opałowy zużycie w litrach]]/Wyniki_ankiet[[#This Row],[Powierzchnia ogrzewana w m2]],)</f>
        <v>0</v>
      </c>
      <c r="W42" s="309">
        <v>20</v>
      </c>
      <c r="X42" s="309" t="s">
        <v>442</v>
      </c>
      <c r="Y42" s="309" t="s">
        <v>225</v>
      </c>
      <c r="AA42" s="309" t="s">
        <v>444</v>
      </c>
      <c r="AB42" s="309">
        <f>IF(AND(Wyniki_ankiet[[#This Row],[Wielkość zużycia węgla w tonach (jeśli występuje)]]&gt;0,Wyniki_ankiet[[#This Row],[Wielkość zużycia drewna w kg (jeśli występuje)]]&gt;0),1,)</f>
        <v>1</v>
      </c>
      <c r="AC42" s="309">
        <f>IF(AND(Wyniki_ankiet[[#This Row],[Wielkość zużycia węgla w tonach (jeśli występuje)]]&gt;0,Wyniki_ankiet[[#This Row],[Wielkość zużycia drewna w kg (jeśli występuje)]]=0),1,)</f>
        <v>0</v>
      </c>
      <c r="AD42" s="309">
        <f>IF(AND(Wyniki_ankiet[[#This Row],[Wielkość zużycia drewna w kg (jeśli występuje)]]&gt;0,Wyniki_ankiet[[#This Row],[Wielkość zużycia węgla w tonach (jeśli występuje)]]=0),1,)</f>
        <v>0</v>
      </c>
      <c r="AE42" s="309">
        <f>IF(Wyniki_ankiet[[#This Row],[Wielkość zużycia gazu w m3 (jeśli występuje)]]&gt;0,1,)</f>
        <v>0</v>
      </c>
      <c r="AF42" s="309"/>
    </row>
    <row r="43" spans="1:32" ht="15.75" hidden="1" customHeight="1">
      <c r="A43" s="299">
        <v>39</v>
      </c>
      <c r="B43" s="309" t="s">
        <v>226</v>
      </c>
      <c r="C43" s="299">
        <f>SUM(BUD_MIESZK_A!U47:U209)</f>
        <v>4100</v>
      </c>
      <c r="D43" s="309" t="s">
        <v>442</v>
      </c>
      <c r="E43" s="309" t="s">
        <v>474</v>
      </c>
      <c r="F43" s="299">
        <v>120</v>
      </c>
      <c r="G43" s="299">
        <v>160</v>
      </c>
      <c r="H43" s="299">
        <v>1980</v>
      </c>
      <c r="I43" s="309" t="s">
        <v>444</v>
      </c>
      <c r="J43" s="309" t="s">
        <v>442</v>
      </c>
      <c r="K43" s="309" t="s">
        <v>445</v>
      </c>
      <c r="L43" s="309" t="s">
        <v>446</v>
      </c>
      <c r="M43" s="314" t="s">
        <v>473</v>
      </c>
      <c r="N43" s="309" t="s">
        <v>455</v>
      </c>
      <c r="O43" s="309">
        <v>4</v>
      </c>
      <c r="P43" s="313">
        <f>IFERROR(Wyniki_ankiet[[#This Row],[Wielkość zużycia węgla w tonach (jeśli występuje)]]*1000/Wyniki_ankiet[[#This Row],[Powierzchnia ogrzewana w m2]],)</f>
        <v>25</v>
      </c>
      <c r="Q43" s="309">
        <v>0</v>
      </c>
      <c r="R43" s="312">
        <v>1400</v>
      </c>
      <c r="S43" s="312">
        <f>IFERROR(Wyniki_ankiet[[#This Row],[Wielkość zużycia drewna w kg (jeśli występuje)]]/Wyniki_ankiet[[#This Row],[Powierzchnia ogrzewana w m2]],)</f>
        <v>8.75</v>
      </c>
      <c r="T43" s="309">
        <v>0</v>
      </c>
      <c r="U43" s="309"/>
      <c r="V43" s="309">
        <f>IFERROR(Wyniki_ankiet[[#This Row],[Olej opałowy zużycie w litrach]]/Wyniki_ankiet[[#This Row],[Powierzchnia ogrzewana w m2]],)</f>
        <v>0</v>
      </c>
      <c r="X43" s="309" t="s">
        <v>442</v>
      </c>
      <c r="Y43" s="309" t="s">
        <v>225</v>
      </c>
      <c r="AA43" s="309" t="s">
        <v>444</v>
      </c>
      <c r="AB43" s="309">
        <f>IF(AND(Wyniki_ankiet[[#This Row],[Wielkość zużycia węgla w tonach (jeśli występuje)]]&gt;0,Wyniki_ankiet[[#This Row],[Wielkość zużycia drewna w kg (jeśli występuje)]]&gt;0),1,)</f>
        <v>1</v>
      </c>
      <c r="AC43" s="309">
        <f>IF(AND(Wyniki_ankiet[[#This Row],[Wielkość zużycia węgla w tonach (jeśli występuje)]]&gt;0,Wyniki_ankiet[[#This Row],[Wielkość zużycia drewna w kg (jeśli występuje)]]=0),1,)</f>
        <v>0</v>
      </c>
      <c r="AD43" s="309">
        <f>IF(AND(Wyniki_ankiet[[#This Row],[Wielkość zużycia drewna w kg (jeśli występuje)]]&gt;0,Wyniki_ankiet[[#This Row],[Wielkość zużycia węgla w tonach (jeśli występuje)]]=0),1,)</f>
        <v>0</v>
      </c>
      <c r="AE43" s="309">
        <f>IF(Wyniki_ankiet[[#This Row],[Wielkość zużycia gazu w m3 (jeśli występuje)]]&gt;0,1,)</f>
        <v>0</v>
      </c>
      <c r="AF43" s="309"/>
    </row>
    <row r="44" spans="1:32" ht="15.75" customHeight="1">
      <c r="A44" s="309" t="s">
        <v>475</v>
      </c>
      <c r="B44" s="309" t="s">
        <v>226</v>
      </c>
      <c r="C44" s="299">
        <f>SUM(BUD_MIESZK_A!U48:U210)</f>
        <v>4100</v>
      </c>
      <c r="D44" s="309" t="s">
        <v>442</v>
      </c>
      <c r="E44" s="309" t="s">
        <v>466</v>
      </c>
      <c r="F44" s="299">
        <v>60</v>
      </c>
      <c r="G44" s="299">
        <v>60</v>
      </c>
      <c r="H44" s="309" t="s">
        <v>225</v>
      </c>
      <c r="I44" s="309" t="s">
        <v>444</v>
      </c>
      <c r="J44" s="309" t="s">
        <v>442</v>
      </c>
      <c r="K44" s="309" t="s">
        <v>445</v>
      </c>
      <c r="L44" s="309" t="s">
        <v>446</v>
      </c>
      <c r="M44" s="314" t="s">
        <v>473</v>
      </c>
      <c r="N44" s="309" t="s">
        <v>452</v>
      </c>
      <c r="O44" s="309">
        <v>1</v>
      </c>
      <c r="P44" s="313">
        <f>IFERROR(Wyniki_ankiet[[#This Row],[Wielkość zużycia węgla w tonach (jeśli występuje)]]*1000/Wyniki_ankiet[[#This Row],[Powierzchnia ogrzewana w m2]],)</f>
        <v>16.666666666666668</v>
      </c>
      <c r="Q44" s="309">
        <v>0</v>
      </c>
      <c r="R44" s="312"/>
      <c r="S44" s="312">
        <f>IFERROR(Wyniki_ankiet[[#This Row],[Wielkość zużycia drewna w kg (jeśli występuje)]]/Wyniki_ankiet[[#This Row],[Powierzchnia ogrzewana w m2]],)</f>
        <v>0</v>
      </c>
      <c r="T44" s="309">
        <v>0</v>
      </c>
      <c r="U44" s="309"/>
      <c r="V44" s="309">
        <f>IFERROR(Wyniki_ankiet[[#This Row],[Olej opałowy zużycie w litrach]]/Wyniki_ankiet[[#This Row],[Powierzchnia ogrzewana w m2]],)</f>
        <v>0</v>
      </c>
      <c r="X44" s="309" t="s">
        <v>442</v>
      </c>
      <c r="Y44" s="309" t="s">
        <v>225</v>
      </c>
      <c r="AA44" s="309" t="s">
        <v>442</v>
      </c>
      <c r="AB44" s="309">
        <f>IF(AND(Wyniki_ankiet[[#This Row],[Wielkość zużycia węgla w tonach (jeśli występuje)]]&gt;0,Wyniki_ankiet[[#This Row],[Wielkość zużycia drewna w kg (jeśli występuje)]]&gt;0),1,)</f>
        <v>0</v>
      </c>
      <c r="AC44" s="309">
        <f>IF(AND(Wyniki_ankiet[[#This Row],[Wielkość zużycia węgla w tonach (jeśli występuje)]]&gt;0,Wyniki_ankiet[[#This Row],[Wielkość zużycia drewna w kg (jeśli występuje)]]=0),1,)</f>
        <v>1</v>
      </c>
      <c r="AD44" s="309">
        <f>IF(AND(Wyniki_ankiet[[#This Row],[Wielkość zużycia drewna w kg (jeśli występuje)]]&gt;0,Wyniki_ankiet[[#This Row],[Wielkość zużycia węgla w tonach (jeśli występuje)]]=0),1,)</f>
        <v>0</v>
      </c>
      <c r="AE44" s="309">
        <f>IF(Wyniki_ankiet[[#This Row],[Wielkość zużycia gazu w m3 (jeśli występuje)]]&gt;0,1,)</f>
        <v>0</v>
      </c>
      <c r="AF44" s="309"/>
    </row>
    <row r="45" spans="1:32" ht="15.75" customHeight="1">
      <c r="A45" s="299">
        <v>41</v>
      </c>
      <c r="B45" s="309" t="s">
        <v>226</v>
      </c>
      <c r="C45" s="299">
        <f>SUM(BUD_MIESZK_A!U49:U211)</f>
        <v>4100</v>
      </c>
      <c r="D45" s="309" t="s">
        <v>442</v>
      </c>
      <c r="E45" s="309" t="s">
        <v>443</v>
      </c>
      <c r="F45" s="299">
        <v>120</v>
      </c>
      <c r="G45" s="299">
        <v>120</v>
      </c>
      <c r="H45" s="309" t="s">
        <v>225</v>
      </c>
      <c r="I45" s="309" t="s">
        <v>444</v>
      </c>
      <c r="J45" s="309" t="s">
        <v>444</v>
      </c>
      <c r="K45" s="309" t="s">
        <v>445</v>
      </c>
      <c r="L45" s="309" t="s">
        <v>446</v>
      </c>
      <c r="M45" s="309" t="s">
        <v>447</v>
      </c>
      <c r="N45" s="309" t="s">
        <v>452</v>
      </c>
      <c r="O45" s="309">
        <v>4</v>
      </c>
      <c r="P45" s="313">
        <f>IFERROR(Wyniki_ankiet[[#This Row],[Wielkość zużycia węgla w tonach (jeśli występuje)]]*1000/Wyniki_ankiet[[#This Row],[Powierzchnia ogrzewana w m2]],)</f>
        <v>33.333333333333336</v>
      </c>
      <c r="Q45" s="309">
        <v>0</v>
      </c>
      <c r="R45" s="312"/>
      <c r="S45" s="312">
        <f>IFERROR(Wyniki_ankiet[[#This Row],[Wielkość zużycia drewna w kg (jeśli występuje)]]/Wyniki_ankiet[[#This Row],[Powierzchnia ogrzewana w m2]],)</f>
        <v>0</v>
      </c>
      <c r="T45" s="309">
        <v>0</v>
      </c>
      <c r="U45" s="309"/>
      <c r="V45" s="309">
        <f>IFERROR(Wyniki_ankiet[[#This Row],[Olej opałowy zużycie w litrach]]/Wyniki_ankiet[[#This Row],[Powierzchnia ogrzewana w m2]],)</f>
        <v>0</v>
      </c>
      <c r="X45" s="309" t="s">
        <v>442</v>
      </c>
      <c r="Y45" s="309" t="s">
        <v>225</v>
      </c>
      <c r="AA45" s="309" t="s">
        <v>444</v>
      </c>
      <c r="AB45" s="309">
        <f>IF(AND(Wyniki_ankiet[[#This Row],[Wielkość zużycia węgla w tonach (jeśli występuje)]]&gt;0,Wyniki_ankiet[[#This Row],[Wielkość zużycia drewna w kg (jeśli występuje)]]&gt;0),1,)</f>
        <v>0</v>
      </c>
      <c r="AC45" s="309">
        <f>IF(AND(Wyniki_ankiet[[#This Row],[Wielkość zużycia węgla w tonach (jeśli występuje)]]&gt;0,Wyniki_ankiet[[#This Row],[Wielkość zużycia drewna w kg (jeśli występuje)]]=0),1,)</f>
        <v>1</v>
      </c>
      <c r="AD45" s="309">
        <f>IF(AND(Wyniki_ankiet[[#This Row],[Wielkość zużycia drewna w kg (jeśli występuje)]]&gt;0,Wyniki_ankiet[[#This Row],[Wielkość zużycia węgla w tonach (jeśli występuje)]]=0),1,)</f>
        <v>0</v>
      </c>
      <c r="AE45" s="309">
        <f>IF(Wyniki_ankiet[[#This Row],[Wielkość zużycia gazu w m3 (jeśli występuje)]]&gt;0,1,)</f>
        <v>0</v>
      </c>
      <c r="AF45" s="309"/>
    </row>
    <row r="46" spans="1:32" ht="15.75" hidden="1" customHeight="1">
      <c r="A46" s="299">
        <v>42</v>
      </c>
      <c r="B46" s="309" t="s">
        <v>226</v>
      </c>
      <c r="C46" s="299">
        <f>SUM(BUD_MIESZK_A!U50:U212)</f>
        <v>4100</v>
      </c>
      <c r="D46" s="309" t="s">
        <v>444</v>
      </c>
      <c r="E46" s="309" t="s">
        <v>443</v>
      </c>
      <c r="F46" s="299">
        <v>108</v>
      </c>
      <c r="G46" s="299">
        <v>108</v>
      </c>
      <c r="H46" s="299">
        <v>1912</v>
      </c>
      <c r="I46" s="309" t="s">
        <v>444</v>
      </c>
      <c r="J46" s="309" t="s">
        <v>444</v>
      </c>
      <c r="K46" s="309" t="s">
        <v>464</v>
      </c>
      <c r="L46" s="309" t="s">
        <v>446</v>
      </c>
      <c r="M46" s="314" t="s">
        <v>473</v>
      </c>
      <c r="N46" s="309" t="s">
        <v>476</v>
      </c>
      <c r="O46" s="309"/>
      <c r="P46" s="313">
        <f>IFERROR(Wyniki_ankiet[[#This Row],[Wielkość zużycia węgla w tonach (jeśli występuje)]]*1000/Wyniki_ankiet[[#This Row],[Powierzchnia ogrzewana w m2]],)</f>
        <v>0</v>
      </c>
      <c r="Q46" s="309">
        <v>0</v>
      </c>
      <c r="R46" s="312">
        <v>9000</v>
      </c>
      <c r="S46" s="312">
        <f>IFERROR(Wyniki_ankiet[[#This Row],[Wielkość zużycia drewna w kg (jeśli występuje)]]/Wyniki_ankiet[[#This Row],[Powierzchnia ogrzewana w m2]],)</f>
        <v>83.333333333333329</v>
      </c>
      <c r="T46" s="309">
        <v>0</v>
      </c>
      <c r="U46" s="309"/>
      <c r="V46" s="309">
        <f>IFERROR(Wyniki_ankiet[[#This Row],[Olej opałowy zużycie w litrach]]/Wyniki_ankiet[[#This Row],[Powierzchnia ogrzewana w m2]],)</f>
        <v>0</v>
      </c>
      <c r="X46" s="309" t="s">
        <v>442</v>
      </c>
      <c r="Y46" s="309" t="s">
        <v>225</v>
      </c>
      <c r="AA46" s="309" t="s">
        <v>444</v>
      </c>
      <c r="AB46" s="309">
        <f>IF(AND(Wyniki_ankiet[[#This Row],[Wielkość zużycia węgla w tonach (jeśli występuje)]]&gt;0,Wyniki_ankiet[[#This Row],[Wielkość zużycia drewna w kg (jeśli występuje)]]&gt;0),1,)</f>
        <v>0</v>
      </c>
      <c r="AC46" s="309">
        <f>IF(AND(Wyniki_ankiet[[#This Row],[Wielkość zużycia węgla w tonach (jeśli występuje)]]&gt;0,Wyniki_ankiet[[#This Row],[Wielkość zużycia drewna w kg (jeśli występuje)]]=0),1,)</f>
        <v>0</v>
      </c>
      <c r="AD46" s="309">
        <f>IF(AND(Wyniki_ankiet[[#This Row],[Wielkość zużycia drewna w kg (jeśli występuje)]]&gt;0,Wyniki_ankiet[[#This Row],[Wielkość zużycia węgla w tonach (jeśli występuje)]]=0),1,)</f>
        <v>1</v>
      </c>
      <c r="AE46" s="309">
        <f>IF(Wyniki_ankiet[[#This Row],[Wielkość zużycia gazu w m3 (jeśli występuje)]]&gt;0,1,)</f>
        <v>0</v>
      </c>
      <c r="AF46" s="309"/>
    </row>
    <row r="47" spans="1:32" ht="15.75" hidden="1" customHeight="1">
      <c r="A47" s="299">
        <v>43</v>
      </c>
      <c r="B47" s="309" t="s">
        <v>226</v>
      </c>
      <c r="C47" s="299">
        <f>SUM(BUD_MIESZK_A!U51:U213)</f>
        <v>4100</v>
      </c>
      <c r="D47" s="309" t="s">
        <v>442</v>
      </c>
      <c r="E47" s="309" t="s">
        <v>443</v>
      </c>
      <c r="F47" s="299">
        <v>75</v>
      </c>
      <c r="G47" s="299">
        <v>75</v>
      </c>
      <c r="H47" s="299">
        <v>1970</v>
      </c>
      <c r="I47" s="309" t="s">
        <v>444</v>
      </c>
      <c r="J47" s="309" t="s">
        <v>442</v>
      </c>
      <c r="K47" s="309" t="s">
        <v>445</v>
      </c>
      <c r="L47" s="309" t="s">
        <v>446</v>
      </c>
      <c r="M47" s="314" t="s">
        <v>473</v>
      </c>
      <c r="N47" s="309" t="s">
        <v>457</v>
      </c>
      <c r="O47" s="309">
        <v>3.5</v>
      </c>
      <c r="P47" s="313">
        <f>IFERROR(Wyniki_ankiet[[#This Row],[Wielkość zużycia węgla w tonach (jeśli występuje)]]*1000/Wyniki_ankiet[[#This Row],[Powierzchnia ogrzewana w m2]],)</f>
        <v>46.666666666666664</v>
      </c>
      <c r="Q47" s="309">
        <v>0</v>
      </c>
      <c r="R47" s="312">
        <v>500</v>
      </c>
      <c r="S47" s="312">
        <f>IFERROR(Wyniki_ankiet[[#This Row],[Wielkość zużycia drewna w kg (jeśli występuje)]]/Wyniki_ankiet[[#This Row],[Powierzchnia ogrzewana w m2]],)</f>
        <v>6.666666666666667</v>
      </c>
      <c r="T47" s="309">
        <v>0</v>
      </c>
      <c r="U47" s="309"/>
      <c r="V47" s="309">
        <f>IFERROR(Wyniki_ankiet[[#This Row],[Olej opałowy zużycie w litrach]]/Wyniki_ankiet[[#This Row],[Powierzchnia ogrzewana w m2]],)</f>
        <v>0</v>
      </c>
      <c r="W47" s="309">
        <v>1200</v>
      </c>
      <c r="X47" s="309" t="s">
        <v>442</v>
      </c>
      <c r="Y47" s="309" t="s">
        <v>225</v>
      </c>
      <c r="AA47" s="309" t="s">
        <v>444</v>
      </c>
      <c r="AB47" s="309">
        <f>IF(AND(Wyniki_ankiet[[#This Row],[Wielkość zużycia węgla w tonach (jeśli występuje)]]&gt;0,Wyniki_ankiet[[#This Row],[Wielkość zużycia drewna w kg (jeśli występuje)]]&gt;0),1,)</f>
        <v>1</v>
      </c>
      <c r="AC47" s="309">
        <f>IF(AND(Wyniki_ankiet[[#This Row],[Wielkość zużycia węgla w tonach (jeśli występuje)]]&gt;0,Wyniki_ankiet[[#This Row],[Wielkość zużycia drewna w kg (jeśli występuje)]]=0),1,)</f>
        <v>0</v>
      </c>
      <c r="AD47" s="309">
        <f>IF(AND(Wyniki_ankiet[[#This Row],[Wielkość zużycia drewna w kg (jeśli występuje)]]&gt;0,Wyniki_ankiet[[#This Row],[Wielkość zużycia węgla w tonach (jeśli występuje)]]=0),1,)</f>
        <v>0</v>
      </c>
      <c r="AE47" s="309">
        <f>IF(Wyniki_ankiet[[#This Row],[Wielkość zużycia gazu w m3 (jeśli występuje)]]&gt;0,1,)</f>
        <v>0</v>
      </c>
      <c r="AF47" s="309"/>
    </row>
    <row r="48" spans="1:32" ht="15.75" customHeight="1">
      <c r="A48" s="299">
        <v>44</v>
      </c>
      <c r="B48" s="309" t="s">
        <v>226</v>
      </c>
      <c r="C48" s="299">
        <f>SUM(BUD_MIESZK_A!U52:U214)</f>
        <v>4100</v>
      </c>
      <c r="D48" s="309" t="s">
        <v>444</v>
      </c>
      <c r="E48" s="309" t="s">
        <v>443</v>
      </c>
      <c r="F48" s="299">
        <v>190</v>
      </c>
      <c r="G48" s="299">
        <v>190</v>
      </c>
      <c r="H48" s="299">
        <v>1900</v>
      </c>
      <c r="I48" s="309" t="s">
        <v>444</v>
      </c>
      <c r="J48" s="309" t="s">
        <v>444</v>
      </c>
      <c r="K48" s="309" t="s">
        <v>445</v>
      </c>
      <c r="L48" s="309" t="s">
        <v>446</v>
      </c>
      <c r="M48" s="314" t="s">
        <v>473</v>
      </c>
      <c r="N48" s="309" t="s">
        <v>452</v>
      </c>
      <c r="O48" s="309">
        <v>6</v>
      </c>
      <c r="P48" s="313">
        <f>IFERROR(Wyniki_ankiet[[#This Row],[Wielkość zużycia węgla w tonach (jeśli występuje)]]*1000/Wyniki_ankiet[[#This Row],[Powierzchnia ogrzewana w m2]],)</f>
        <v>31.578947368421051</v>
      </c>
      <c r="Q48" s="309">
        <v>0</v>
      </c>
      <c r="R48" s="312"/>
      <c r="S48" s="312">
        <f>IFERROR(Wyniki_ankiet[[#This Row],[Wielkość zużycia drewna w kg (jeśli występuje)]]/Wyniki_ankiet[[#This Row],[Powierzchnia ogrzewana w m2]],)</f>
        <v>0</v>
      </c>
      <c r="T48" s="309">
        <v>0</v>
      </c>
      <c r="U48" s="309"/>
      <c r="V48" s="309">
        <f>IFERROR(Wyniki_ankiet[[#This Row],[Olej opałowy zużycie w litrach]]/Wyniki_ankiet[[#This Row],[Powierzchnia ogrzewana w m2]],)</f>
        <v>0</v>
      </c>
      <c r="X48" s="309" t="s">
        <v>444</v>
      </c>
      <c r="Y48" s="309" t="s">
        <v>453</v>
      </c>
      <c r="AA48" s="309" t="s">
        <v>444</v>
      </c>
      <c r="AB48" s="309">
        <f>IF(AND(Wyniki_ankiet[[#This Row],[Wielkość zużycia węgla w tonach (jeśli występuje)]]&gt;0,Wyniki_ankiet[[#This Row],[Wielkość zużycia drewna w kg (jeśli występuje)]]&gt;0),1,)</f>
        <v>0</v>
      </c>
      <c r="AC48" s="309">
        <f>IF(AND(Wyniki_ankiet[[#This Row],[Wielkość zużycia węgla w tonach (jeśli występuje)]]&gt;0,Wyniki_ankiet[[#This Row],[Wielkość zużycia drewna w kg (jeśli występuje)]]=0),1,)</f>
        <v>1</v>
      </c>
      <c r="AD48" s="309">
        <f>IF(AND(Wyniki_ankiet[[#This Row],[Wielkość zużycia drewna w kg (jeśli występuje)]]&gt;0,Wyniki_ankiet[[#This Row],[Wielkość zużycia węgla w tonach (jeśli występuje)]]=0),1,)</f>
        <v>0</v>
      </c>
      <c r="AE48" s="309">
        <f>IF(Wyniki_ankiet[[#This Row],[Wielkość zużycia gazu w m3 (jeśli występuje)]]&gt;0,1,)</f>
        <v>0</v>
      </c>
      <c r="AF48" s="309"/>
    </row>
    <row r="49" spans="1:32" ht="15.75" customHeight="1">
      <c r="A49" s="299">
        <v>45</v>
      </c>
      <c r="B49" s="309" t="s">
        <v>226</v>
      </c>
      <c r="C49" s="299">
        <f>SUM(BUD_MIESZK_A!U53:U215)</f>
        <v>4100</v>
      </c>
      <c r="D49" s="309" t="s">
        <v>442</v>
      </c>
      <c r="E49" s="309" t="s">
        <v>443</v>
      </c>
      <c r="F49" s="299">
        <v>220</v>
      </c>
      <c r="G49" s="299">
        <v>220</v>
      </c>
      <c r="H49" s="299">
        <v>1900</v>
      </c>
      <c r="I49" s="309" t="s">
        <v>442</v>
      </c>
      <c r="J49" s="309" t="s">
        <v>444</v>
      </c>
      <c r="K49" s="309" t="s">
        <v>445</v>
      </c>
      <c r="L49" s="309" t="s">
        <v>446</v>
      </c>
      <c r="M49" s="314" t="s">
        <v>473</v>
      </c>
      <c r="N49" s="309" t="s">
        <v>452</v>
      </c>
      <c r="O49" s="309">
        <v>6</v>
      </c>
      <c r="P49" s="313">
        <f>IFERROR(Wyniki_ankiet[[#This Row],[Wielkość zużycia węgla w tonach (jeśli występuje)]]*1000/Wyniki_ankiet[[#This Row],[Powierzchnia ogrzewana w m2]],)</f>
        <v>27.272727272727273</v>
      </c>
      <c r="Q49" s="309">
        <v>0</v>
      </c>
      <c r="R49" s="312"/>
      <c r="S49" s="312">
        <f>IFERROR(Wyniki_ankiet[[#This Row],[Wielkość zużycia drewna w kg (jeśli występuje)]]/Wyniki_ankiet[[#This Row],[Powierzchnia ogrzewana w m2]],)</f>
        <v>0</v>
      </c>
      <c r="T49" s="309">
        <v>0</v>
      </c>
      <c r="U49" s="309"/>
      <c r="V49" s="309">
        <f>IFERROR(Wyniki_ankiet[[#This Row],[Olej opałowy zużycie w litrach]]/Wyniki_ankiet[[#This Row],[Powierzchnia ogrzewana w m2]],)</f>
        <v>0</v>
      </c>
      <c r="X49" s="309" t="s">
        <v>442</v>
      </c>
      <c r="Y49" s="309" t="s">
        <v>225</v>
      </c>
      <c r="AA49" s="309" t="s">
        <v>444</v>
      </c>
      <c r="AB49" s="309">
        <f>IF(AND(Wyniki_ankiet[[#This Row],[Wielkość zużycia węgla w tonach (jeśli występuje)]]&gt;0,Wyniki_ankiet[[#This Row],[Wielkość zużycia drewna w kg (jeśli występuje)]]&gt;0),1,)</f>
        <v>0</v>
      </c>
      <c r="AC49" s="309">
        <f>IF(AND(Wyniki_ankiet[[#This Row],[Wielkość zużycia węgla w tonach (jeśli występuje)]]&gt;0,Wyniki_ankiet[[#This Row],[Wielkość zużycia drewna w kg (jeśli występuje)]]=0),1,)</f>
        <v>1</v>
      </c>
      <c r="AD49" s="309">
        <f>IF(AND(Wyniki_ankiet[[#This Row],[Wielkość zużycia drewna w kg (jeśli występuje)]]&gt;0,Wyniki_ankiet[[#This Row],[Wielkość zużycia węgla w tonach (jeśli występuje)]]=0),1,)</f>
        <v>0</v>
      </c>
      <c r="AE49" s="309">
        <f>IF(Wyniki_ankiet[[#This Row],[Wielkość zużycia gazu w m3 (jeśli występuje)]]&gt;0,1,)</f>
        <v>0</v>
      </c>
      <c r="AF49" s="309"/>
    </row>
    <row r="50" spans="1:32" ht="15.75" customHeight="1">
      <c r="A50" s="299">
        <v>46</v>
      </c>
      <c r="B50" s="309" t="s">
        <v>226</v>
      </c>
      <c r="C50" s="299">
        <f>SUM(BUD_MIESZK_A!U54:U216)</f>
        <v>4100</v>
      </c>
      <c r="D50" s="309" t="s">
        <v>442</v>
      </c>
      <c r="E50" s="309" t="s">
        <v>466</v>
      </c>
      <c r="F50" s="299">
        <v>130</v>
      </c>
      <c r="G50" s="299">
        <v>130</v>
      </c>
      <c r="H50" s="299">
        <v>1970</v>
      </c>
      <c r="I50" s="309" t="s">
        <v>442</v>
      </c>
      <c r="J50" s="309" t="s">
        <v>442</v>
      </c>
      <c r="K50" s="309" t="s">
        <v>445</v>
      </c>
      <c r="L50" s="309" t="s">
        <v>446</v>
      </c>
      <c r="M50" s="309" t="s">
        <v>458</v>
      </c>
      <c r="N50" s="309" t="s">
        <v>272</v>
      </c>
      <c r="O50" s="309"/>
      <c r="P50" s="313">
        <f>IFERROR(Wyniki_ankiet[[#This Row],[Wielkość zużycia węgla w tonach (jeśli występuje)]]*1000/Wyniki_ankiet[[#This Row],[Powierzchnia ogrzewana w m2]],)</f>
        <v>0</v>
      </c>
      <c r="Q50" s="299">
        <v>6000</v>
      </c>
      <c r="R50" s="312"/>
      <c r="S50" s="312">
        <f>IFERROR(Wyniki_ankiet[[#This Row],[Wielkość zużycia drewna w kg (jeśli występuje)]]/Wyniki_ankiet[[#This Row],[Powierzchnia ogrzewana w m2]],)</f>
        <v>0</v>
      </c>
      <c r="T50" s="309">
        <v>0</v>
      </c>
      <c r="U50" s="309"/>
      <c r="V50" s="309">
        <f>IFERROR(Wyniki_ankiet[[#This Row],[Olej opałowy zużycie w litrach]]/Wyniki_ankiet[[#This Row],[Powierzchnia ogrzewana w m2]],)</f>
        <v>0</v>
      </c>
      <c r="X50" s="309" t="s">
        <v>442</v>
      </c>
      <c r="Y50" s="309" t="s">
        <v>225</v>
      </c>
      <c r="AA50" s="309" t="s">
        <v>442</v>
      </c>
      <c r="AB50" s="309">
        <f>IF(AND(Wyniki_ankiet[[#This Row],[Wielkość zużycia węgla w tonach (jeśli występuje)]]&gt;0,Wyniki_ankiet[[#This Row],[Wielkość zużycia drewna w kg (jeśli występuje)]]&gt;0),1,)</f>
        <v>0</v>
      </c>
      <c r="AC50" s="309">
        <f>IF(AND(Wyniki_ankiet[[#This Row],[Wielkość zużycia węgla w tonach (jeśli występuje)]]&gt;0,Wyniki_ankiet[[#This Row],[Wielkość zużycia drewna w kg (jeśli występuje)]]=0),1,)</f>
        <v>0</v>
      </c>
      <c r="AD50" s="309">
        <f>IF(AND(Wyniki_ankiet[[#This Row],[Wielkość zużycia drewna w kg (jeśli występuje)]]&gt;0,Wyniki_ankiet[[#This Row],[Wielkość zużycia węgla w tonach (jeśli występuje)]]=0),1,)</f>
        <v>0</v>
      </c>
      <c r="AE50" s="309">
        <f>IF(Wyniki_ankiet[[#This Row],[Wielkość zużycia gazu w m3 (jeśli występuje)]]&gt;0,1,)</f>
        <v>1</v>
      </c>
      <c r="AF50" s="309"/>
    </row>
    <row r="51" spans="1:32" ht="15.75" customHeight="1">
      <c r="A51" s="299">
        <v>47</v>
      </c>
      <c r="B51" s="309" t="s">
        <v>226</v>
      </c>
      <c r="C51" s="299">
        <f>SUM(BUD_MIESZK_A!U55:U217)</f>
        <v>2600</v>
      </c>
      <c r="D51" s="309" t="s">
        <v>442</v>
      </c>
      <c r="E51" s="309" t="s">
        <v>466</v>
      </c>
      <c r="F51" s="299">
        <v>150</v>
      </c>
      <c r="G51" s="299">
        <v>100</v>
      </c>
      <c r="H51" s="299">
        <v>1925</v>
      </c>
      <c r="I51" s="309" t="s">
        <v>444</v>
      </c>
      <c r="J51" s="309" t="s">
        <v>442</v>
      </c>
      <c r="K51" s="309" t="s">
        <v>464</v>
      </c>
      <c r="L51" s="309" t="s">
        <v>446</v>
      </c>
      <c r="M51" s="309" t="s">
        <v>447</v>
      </c>
      <c r="N51" s="309" t="s">
        <v>452</v>
      </c>
      <c r="O51" s="309"/>
      <c r="P51" s="313">
        <f>IFERROR(Wyniki_ankiet[[#This Row],[Wielkość zużycia węgla w tonach (jeśli występuje)]]*1000/Wyniki_ankiet[[#This Row],[Powierzchnia ogrzewana w m2]],)</f>
        <v>0</v>
      </c>
      <c r="Q51" s="309">
        <v>0</v>
      </c>
      <c r="R51" s="312"/>
      <c r="S51" s="312">
        <f>IFERROR(Wyniki_ankiet[[#This Row],[Wielkość zużycia drewna w kg (jeśli występuje)]]/Wyniki_ankiet[[#This Row],[Powierzchnia ogrzewana w m2]],)</f>
        <v>0</v>
      </c>
      <c r="T51" s="309">
        <v>0</v>
      </c>
      <c r="U51" s="309"/>
      <c r="V51" s="309">
        <f>IFERROR(Wyniki_ankiet[[#This Row],[Olej opałowy zużycie w litrach]]/Wyniki_ankiet[[#This Row],[Powierzchnia ogrzewana w m2]],)</f>
        <v>0</v>
      </c>
      <c r="X51" s="309" t="s">
        <v>442</v>
      </c>
      <c r="Y51" s="309" t="s">
        <v>225</v>
      </c>
      <c r="AA51" s="309" t="s">
        <v>225</v>
      </c>
      <c r="AB51" s="309">
        <f>IF(AND(Wyniki_ankiet[[#This Row],[Wielkość zużycia węgla w tonach (jeśli występuje)]]&gt;0,Wyniki_ankiet[[#This Row],[Wielkość zużycia drewna w kg (jeśli występuje)]]&gt;0),1,)</f>
        <v>0</v>
      </c>
      <c r="AC51" s="309">
        <f>IF(AND(Wyniki_ankiet[[#This Row],[Wielkość zużycia węgla w tonach (jeśli występuje)]]&gt;0,Wyniki_ankiet[[#This Row],[Wielkość zużycia drewna w kg (jeśli występuje)]]=0),1,)</f>
        <v>0</v>
      </c>
      <c r="AD51" s="309">
        <f>IF(AND(Wyniki_ankiet[[#This Row],[Wielkość zużycia drewna w kg (jeśli występuje)]]&gt;0,Wyniki_ankiet[[#This Row],[Wielkość zużycia węgla w tonach (jeśli występuje)]]=0),1,)</f>
        <v>0</v>
      </c>
      <c r="AE51" s="309">
        <f>IF(Wyniki_ankiet[[#This Row],[Wielkość zużycia gazu w m3 (jeśli występuje)]]&gt;0,1,)</f>
        <v>0</v>
      </c>
      <c r="AF51" s="309"/>
    </row>
    <row r="52" spans="1:32" ht="15.75" customHeight="1">
      <c r="A52" s="299">
        <v>48</v>
      </c>
      <c r="B52" s="309" t="s">
        <v>226</v>
      </c>
      <c r="C52" s="299">
        <f>SUM(BUD_MIESZK_A!U56:U218)</f>
        <v>2600</v>
      </c>
      <c r="D52" s="309" t="s">
        <v>442</v>
      </c>
      <c r="E52" s="309" t="s">
        <v>466</v>
      </c>
      <c r="F52" s="299">
        <v>150</v>
      </c>
      <c r="G52" s="299">
        <v>100</v>
      </c>
      <c r="H52" s="299">
        <v>1925</v>
      </c>
      <c r="I52" s="309" t="s">
        <v>444</v>
      </c>
      <c r="J52" s="309" t="s">
        <v>442</v>
      </c>
      <c r="K52" s="309" t="s">
        <v>464</v>
      </c>
      <c r="L52" s="309" t="s">
        <v>446</v>
      </c>
      <c r="M52" s="309" t="s">
        <v>447</v>
      </c>
      <c r="N52" s="309" t="s">
        <v>452</v>
      </c>
      <c r="O52" s="309"/>
      <c r="P52" s="313">
        <f>IFERROR(Wyniki_ankiet[[#This Row],[Wielkość zużycia węgla w tonach (jeśli występuje)]]*1000/Wyniki_ankiet[[#This Row],[Powierzchnia ogrzewana w m2]],)</f>
        <v>0</v>
      </c>
      <c r="Q52" s="309">
        <v>0</v>
      </c>
      <c r="R52" s="312"/>
      <c r="S52" s="312">
        <f>IFERROR(Wyniki_ankiet[[#This Row],[Wielkość zużycia drewna w kg (jeśli występuje)]]/Wyniki_ankiet[[#This Row],[Powierzchnia ogrzewana w m2]],)</f>
        <v>0</v>
      </c>
      <c r="T52" s="309">
        <v>0</v>
      </c>
      <c r="U52" s="309"/>
      <c r="V52" s="309">
        <f>IFERROR(Wyniki_ankiet[[#This Row],[Olej opałowy zużycie w litrach]]/Wyniki_ankiet[[#This Row],[Powierzchnia ogrzewana w m2]],)</f>
        <v>0</v>
      </c>
      <c r="X52" s="309" t="s">
        <v>442</v>
      </c>
      <c r="Y52" s="309" t="s">
        <v>225</v>
      </c>
      <c r="AA52" s="309" t="s">
        <v>444</v>
      </c>
      <c r="AB52" s="309">
        <f>IF(AND(Wyniki_ankiet[[#This Row],[Wielkość zużycia węgla w tonach (jeśli występuje)]]&gt;0,Wyniki_ankiet[[#This Row],[Wielkość zużycia drewna w kg (jeśli występuje)]]&gt;0),1,)</f>
        <v>0</v>
      </c>
      <c r="AC52" s="309">
        <f>IF(AND(Wyniki_ankiet[[#This Row],[Wielkość zużycia węgla w tonach (jeśli występuje)]]&gt;0,Wyniki_ankiet[[#This Row],[Wielkość zużycia drewna w kg (jeśli występuje)]]=0),1,)</f>
        <v>0</v>
      </c>
      <c r="AD52" s="309">
        <f>IF(AND(Wyniki_ankiet[[#This Row],[Wielkość zużycia drewna w kg (jeśli występuje)]]&gt;0,Wyniki_ankiet[[#This Row],[Wielkość zużycia węgla w tonach (jeśli występuje)]]=0),1,)</f>
        <v>0</v>
      </c>
      <c r="AE52" s="309">
        <f>IF(Wyniki_ankiet[[#This Row],[Wielkość zużycia gazu w m3 (jeśli występuje)]]&gt;0,1,)</f>
        <v>0</v>
      </c>
      <c r="AF52" s="309"/>
    </row>
    <row r="53" spans="1:32" ht="15.75" customHeight="1">
      <c r="A53" s="299">
        <v>49</v>
      </c>
      <c r="B53" s="309" t="s">
        <v>226</v>
      </c>
      <c r="C53" s="299">
        <f>SUM(BUD_MIESZK_A!U57:U219)</f>
        <v>2600</v>
      </c>
      <c r="D53" s="309" t="s">
        <v>442</v>
      </c>
      <c r="E53" s="309" t="s">
        <v>466</v>
      </c>
      <c r="F53" s="299">
        <v>50</v>
      </c>
      <c r="G53" s="299">
        <v>7</v>
      </c>
      <c r="H53" s="299">
        <v>1970</v>
      </c>
      <c r="I53" s="309" t="s">
        <v>442</v>
      </c>
      <c r="J53" s="309" t="s">
        <v>442</v>
      </c>
      <c r="K53" s="309" t="s">
        <v>454</v>
      </c>
      <c r="L53" s="309" t="s">
        <v>446</v>
      </c>
      <c r="M53" s="309" t="s">
        <v>458</v>
      </c>
      <c r="N53" s="309" t="s">
        <v>272</v>
      </c>
      <c r="O53" s="309"/>
      <c r="P53" s="313">
        <f>IFERROR(Wyniki_ankiet[[#This Row],[Wielkość zużycia węgla w tonach (jeśli występuje)]]*1000/Wyniki_ankiet[[#This Row],[Powierzchnia ogrzewana w m2]],)</f>
        <v>0</v>
      </c>
      <c r="Q53" s="299">
        <v>7917</v>
      </c>
      <c r="R53" s="312"/>
      <c r="S53" s="312">
        <f>IFERROR(Wyniki_ankiet[[#This Row],[Wielkość zużycia drewna w kg (jeśli występuje)]]/Wyniki_ankiet[[#This Row],[Powierzchnia ogrzewana w m2]],)</f>
        <v>0</v>
      </c>
      <c r="T53" s="309">
        <v>0</v>
      </c>
      <c r="U53" s="309"/>
      <c r="V53" s="309">
        <f>IFERROR(Wyniki_ankiet[[#This Row],[Olej opałowy zużycie w litrach]]/Wyniki_ankiet[[#This Row],[Powierzchnia ogrzewana w m2]],)</f>
        <v>0</v>
      </c>
      <c r="X53" s="309" t="s">
        <v>442</v>
      </c>
      <c r="Y53" s="309" t="s">
        <v>225</v>
      </c>
      <c r="AA53" s="309" t="s">
        <v>444</v>
      </c>
      <c r="AB53" s="309">
        <f>IF(AND(Wyniki_ankiet[[#This Row],[Wielkość zużycia węgla w tonach (jeśli występuje)]]&gt;0,Wyniki_ankiet[[#This Row],[Wielkość zużycia drewna w kg (jeśli występuje)]]&gt;0),1,)</f>
        <v>0</v>
      </c>
      <c r="AC53" s="309">
        <f>IF(AND(Wyniki_ankiet[[#This Row],[Wielkość zużycia węgla w tonach (jeśli występuje)]]&gt;0,Wyniki_ankiet[[#This Row],[Wielkość zużycia drewna w kg (jeśli występuje)]]=0),1,)</f>
        <v>0</v>
      </c>
      <c r="AD53" s="309">
        <f>IF(AND(Wyniki_ankiet[[#This Row],[Wielkość zużycia drewna w kg (jeśli występuje)]]&gt;0,Wyniki_ankiet[[#This Row],[Wielkość zużycia węgla w tonach (jeśli występuje)]]=0),1,)</f>
        <v>0</v>
      </c>
      <c r="AE53" s="309">
        <f>IF(Wyniki_ankiet[[#This Row],[Wielkość zużycia gazu w m3 (jeśli występuje)]]&gt;0,1,)</f>
        <v>1</v>
      </c>
      <c r="AF53" s="309"/>
    </row>
    <row r="54" spans="1:32" ht="15.75" hidden="1" customHeight="1">
      <c r="A54" s="299">
        <v>50</v>
      </c>
      <c r="B54" s="309" t="s">
        <v>226</v>
      </c>
      <c r="C54" s="299">
        <f>SUM(BUD_MIESZK_A!U58:U220)</f>
        <v>2600</v>
      </c>
      <c r="D54" s="309" t="s">
        <v>442</v>
      </c>
      <c r="E54" s="309" t="s">
        <v>443</v>
      </c>
      <c r="F54" s="299">
        <v>160</v>
      </c>
      <c r="G54" s="299">
        <v>136</v>
      </c>
      <c r="H54" s="299">
        <v>2006</v>
      </c>
      <c r="I54" s="309" t="s">
        <v>444</v>
      </c>
      <c r="J54" s="309" t="s">
        <v>444</v>
      </c>
      <c r="K54" s="309" t="s">
        <v>445</v>
      </c>
      <c r="L54" s="309" t="s">
        <v>446</v>
      </c>
      <c r="M54" s="309" t="s">
        <v>462</v>
      </c>
      <c r="N54" s="309" t="s">
        <v>470</v>
      </c>
      <c r="O54" s="309"/>
      <c r="P54" s="313">
        <f>IFERROR(Wyniki_ankiet[[#This Row],[Wielkość zużycia węgla w tonach (jeśli występuje)]]*1000/Wyniki_ankiet[[#This Row],[Powierzchnia ogrzewana w m2]],)</f>
        <v>0</v>
      </c>
      <c r="Q54" s="309">
        <v>0</v>
      </c>
      <c r="R54" s="312"/>
      <c r="S54" s="312">
        <f>IFERROR(Wyniki_ankiet[[#This Row],[Wielkość zużycia drewna w kg (jeśli występuje)]]/Wyniki_ankiet[[#This Row],[Powierzchnia ogrzewana w m2]],)</f>
        <v>0</v>
      </c>
      <c r="T54" s="309" t="s">
        <v>477</v>
      </c>
      <c r="U54" s="309">
        <v>1500</v>
      </c>
      <c r="V54" s="309">
        <f>IFERROR(Wyniki_ankiet[[#This Row],[Olej opałowy zużycie w litrach]]/Wyniki_ankiet[[#This Row],[Powierzchnia ogrzewana w m2]],)</f>
        <v>11.029411764705882</v>
      </c>
      <c r="X54" s="309" t="s">
        <v>442</v>
      </c>
      <c r="Y54" s="309" t="s">
        <v>225</v>
      </c>
      <c r="AA54" s="309" t="s">
        <v>444</v>
      </c>
      <c r="AB54" s="309">
        <f>IF(AND(Wyniki_ankiet[[#This Row],[Wielkość zużycia węgla w tonach (jeśli występuje)]]&gt;0,Wyniki_ankiet[[#This Row],[Wielkość zużycia drewna w kg (jeśli występuje)]]&gt;0),1,)</f>
        <v>0</v>
      </c>
      <c r="AC54" s="309">
        <f>IF(AND(Wyniki_ankiet[[#This Row],[Wielkość zużycia węgla w tonach (jeśli występuje)]]&gt;0,Wyniki_ankiet[[#This Row],[Wielkość zużycia drewna w kg (jeśli występuje)]]=0),1,)</f>
        <v>0</v>
      </c>
      <c r="AD54" s="309">
        <f>IF(AND(Wyniki_ankiet[[#This Row],[Wielkość zużycia drewna w kg (jeśli występuje)]]&gt;0,Wyniki_ankiet[[#This Row],[Wielkość zużycia węgla w tonach (jeśli występuje)]]=0),1,)</f>
        <v>0</v>
      </c>
      <c r="AE54" s="309">
        <f>IF(Wyniki_ankiet[[#This Row],[Wielkość zużycia gazu w m3 (jeśli występuje)]]&gt;0,1,)</f>
        <v>0</v>
      </c>
      <c r="AF54" s="309">
        <v>1</v>
      </c>
    </row>
    <row r="55" spans="1:32" ht="15.75" hidden="1" customHeight="1">
      <c r="A55" s="299">
        <v>51</v>
      </c>
      <c r="B55" s="309" t="s">
        <v>226</v>
      </c>
      <c r="C55" s="299">
        <f>SUM(BUD_MIESZK_A!U59:U221)</f>
        <v>2600</v>
      </c>
      <c r="D55" s="309" t="s">
        <v>444</v>
      </c>
      <c r="E55" s="309" t="s">
        <v>443</v>
      </c>
      <c r="F55" s="299">
        <v>215</v>
      </c>
      <c r="G55" s="299">
        <v>165</v>
      </c>
      <c r="H55" s="299">
        <v>1993</v>
      </c>
      <c r="I55" s="309" t="s">
        <v>444</v>
      </c>
      <c r="J55" s="309" t="s">
        <v>444</v>
      </c>
      <c r="K55" s="309" t="s">
        <v>445</v>
      </c>
      <c r="L55" s="309" t="s">
        <v>446</v>
      </c>
      <c r="M55" s="309" t="s">
        <v>451</v>
      </c>
      <c r="N55" s="309" t="s">
        <v>455</v>
      </c>
      <c r="O55" s="309">
        <v>4</v>
      </c>
      <c r="P55" s="313">
        <f>IFERROR(Wyniki_ankiet[[#This Row],[Wielkość zużycia węgla w tonach (jeśli występuje)]]*1000/Wyniki_ankiet[[#This Row],[Powierzchnia ogrzewana w m2]],)</f>
        <v>24.242424242424242</v>
      </c>
      <c r="Q55" s="309">
        <v>0</v>
      </c>
      <c r="R55" s="312">
        <v>2000</v>
      </c>
      <c r="S55" s="312">
        <f>IFERROR(Wyniki_ankiet[[#This Row],[Wielkość zużycia drewna w kg (jeśli występuje)]]/Wyniki_ankiet[[#This Row],[Powierzchnia ogrzewana w m2]],)</f>
        <v>12.121212121212121</v>
      </c>
      <c r="T55" s="309">
        <v>0</v>
      </c>
      <c r="U55" s="309"/>
      <c r="V55" s="309">
        <f>IFERROR(Wyniki_ankiet[[#This Row],[Olej opałowy zużycie w litrach]]/Wyniki_ankiet[[#This Row],[Powierzchnia ogrzewana w m2]],)</f>
        <v>0</v>
      </c>
      <c r="X55" s="309" t="s">
        <v>442</v>
      </c>
      <c r="Y55" s="309" t="s">
        <v>225</v>
      </c>
      <c r="AA55" s="309" t="s">
        <v>444</v>
      </c>
      <c r="AB55" s="309">
        <f>IF(AND(Wyniki_ankiet[[#This Row],[Wielkość zużycia węgla w tonach (jeśli występuje)]]&gt;0,Wyniki_ankiet[[#This Row],[Wielkość zużycia drewna w kg (jeśli występuje)]]&gt;0),1,)</f>
        <v>1</v>
      </c>
      <c r="AC55" s="309">
        <f>IF(AND(Wyniki_ankiet[[#This Row],[Wielkość zużycia węgla w tonach (jeśli występuje)]]&gt;0,Wyniki_ankiet[[#This Row],[Wielkość zużycia drewna w kg (jeśli występuje)]]=0),1,)</f>
        <v>0</v>
      </c>
      <c r="AD55" s="309">
        <f>IF(AND(Wyniki_ankiet[[#This Row],[Wielkość zużycia drewna w kg (jeśli występuje)]]&gt;0,Wyniki_ankiet[[#This Row],[Wielkość zużycia węgla w tonach (jeśli występuje)]]=0),1,)</f>
        <v>0</v>
      </c>
      <c r="AE55" s="309">
        <f>IF(Wyniki_ankiet[[#This Row],[Wielkość zużycia gazu w m3 (jeśli występuje)]]&gt;0,1,)</f>
        <v>0</v>
      </c>
      <c r="AF55" s="309"/>
    </row>
    <row r="56" spans="1:32" ht="15.75" customHeight="1">
      <c r="A56" s="299">
        <v>52</v>
      </c>
      <c r="B56" s="309" t="s">
        <v>226</v>
      </c>
      <c r="C56" s="299">
        <f>SUM(BUD_MIESZK_A!U60:U222)</f>
        <v>2600</v>
      </c>
      <c r="D56" s="309" t="s">
        <v>225</v>
      </c>
      <c r="E56" s="309" t="s">
        <v>443</v>
      </c>
      <c r="F56" s="299">
        <v>280</v>
      </c>
      <c r="G56" s="299">
        <v>280</v>
      </c>
      <c r="H56" s="299">
        <v>2010</v>
      </c>
      <c r="I56" s="309" t="s">
        <v>444</v>
      </c>
      <c r="J56" s="309" t="s">
        <v>444</v>
      </c>
      <c r="K56" s="309" t="s">
        <v>445</v>
      </c>
      <c r="L56" s="309" t="s">
        <v>446</v>
      </c>
      <c r="M56" s="314" t="s">
        <v>473</v>
      </c>
      <c r="N56" s="309" t="s">
        <v>452</v>
      </c>
      <c r="O56" s="309">
        <v>4</v>
      </c>
      <c r="P56" s="313">
        <f>IFERROR(Wyniki_ankiet[[#This Row],[Wielkość zużycia węgla w tonach (jeśli występuje)]]*1000/Wyniki_ankiet[[#This Row],[Powierzchnia ogrzewana w m2]],)</f>
        <v>14.285714285714286</v>
      </c>
      <c r="Q56" s="309">
        <v>0</v>
      </c>
      <c r="R56" s="312"/>
      <c r="S56" s="312">
        <f>IFERROR(Wyniki_ankiet[[#This Row],[Wielkość zużycia drewna w kg (jeśli występuje)]]/Wyniki_ankiet[[#This Row],[Powierzchnia ogrzewana w m2]],)</f>
        <v>0</v>
      </c>
      <c r="T56" s="309">
        <v>0</v>
      </c>
      <c r="U56" s="309"/>
      <c r="V56" s="309">
        <f>IFERROR(Wyniki_ankiet[[#This Row],[Olej opałowy zużycie w litrach]]/Wyniki_ankiet[[#This Row],[Powierzchnia ogrzewana w m2]],)</f>
        <v>0</v>
      </c>
      <c r="X56" s="309" t="s">
        <v>442</v>
      </c>
      <c r="Y56" s="309" t="s">
        <v>225</v>
      </c>
      <c r="AA56" s="309" t="s">
        <v>442</v>
      </c>
      <c r="AB56" s="309">
        <f>IF(AND(Wyniki_ankiet[[#This Row],[Wielkość zużycia węgla w tonach (jeśli występuje)]]&gt;0,Wyniki_ankiet[[#This Row],[Wielkość zużycia drewna w kg (jeśli występuje)]]&gt;0),1,)</f>
        <v>0</v>
      </c>
      <c r="AC56" s="309">
        <f>IF(AND(Wyniki_ankiet[[#This Row],[Wielkość zużycia węgla w tonach (jeśli występuje)]]&gt;0,Wyniki_ankiet[[#This Row],[Wielkość zużycia drewna w kg (jeśli występuje)]]=0),1,)</f>
        <v>1</v>
      </c>
      <c r="AD56" s="309">
        <f>IF(AND(Wyniki_ankiet[[#This Row],[Wielkość zużycia drewna w kg (jeśli występuje)]]&gt;0,Wyniki_ankiet[[#This Row],[Wielkość zużycia węgla w tonach (jeśli występuje)]]=0),1,)</f>
        <v>0</v>
      </c>
      <c r="AE56" s="309">
        <f>IF(Wyniki_ankiet[[#This Row],[Wielkość zużycia gazu w m3 (jeśli występuje)]]&gt;0,1,)</f>
        <v>0</v>
      </c>
      <c r="AF56" s="309"/>
    </row>
    <row r="57" spans="1:32" ht="15.75" hidden="1" customHeight="1">
      <c r="A57" s="299">
        <v>53</v>
      </c>
      <c r="B57" s="309" t="s">
        <v>226</v>
      </c>
      <c r="C57" s="299">
        <f>SUM(BUD_MIESZK_A!U61:U223)</f>
        <v>2600</v>
      </c>
      <c r="D57" s="309" t="s">
        <v>442</v>
      </c>
      <c r="E57" s="309" t="s">
        <v>443</v>
      </c>
      <c r="F57" s="299">
        <v>120</v>
      </c>
      <c r="G57" s="299">
        <v>120</v>
      </c>
      <c r="H57" s="299">
        <v>1980</v>
      </c>
      <c r="I57" s="309" t="s">
        <v>444</v>
      </c>
      <c r="J57" s="309" t="s">
        <v>444</v>
      </c>
      <c r="K57" s="309" t="s">
        <v>445</v>
      </c>
      <c r="L57" s="309" t="s">
        <v>446</v>
      </c>
      <c r="M57" s="314" t="s">
        <v>473</v>
      </c>
      <c r="N57" s="309" t="s">
        <v>455</v>
      </c>
      <c r="O57" s="309">
        <v>4</v>
      </c>
      <c r="P57" s="313">
        <f>IFERROR(Wyniki_ankiet[[#This Row],[Wielkość zużycia węgla w tonach (jeśli występuje)]]*1000/Wyniki_ankiet[[#This Row],[Powierzchnia ogrzewana w m2]],)</f>
        <v>33.333333333333336</v>
      </c>
      <c r="Q57" s="309">
        <v>0</v>
      </c>
      <c r="R57" s="312">
        <v>300</v>
      </c>
      <c r="S57" s="312">
        <f>IFERROR(Wyniki_ankiet[[#This Row],[Wielkość zużycia drewna w kg (jeśli występuje)]]/Wyniki_ankiet[[#This Row],[Powierzchnia ogrzewana w m2]],)</f>
        <v>2.5</v>
      </c>
      <c r="T57" s="309">
        <v>0</v>
      </c>
      <c r="U57" s="309"/>
      <c r="V57" s="309">
        <f>IFERROR(Wyniki_ankiet[[#This Row],[Olej opałowy zużycie w litrach]]/Wyniki_ankiet[[#This Row],[Powierzchnia ogrzewana w m2]],)</f>
        <v>0</v>
      </c>
      <c r="X57" s="309" t="s">
        <v>442</v>
      </c>
      <c r="Y57" s="309" t="s">
        <v>225</v>
      </c>
      <c r="AA57" s="309" t="s">
        <v>444</v>
      </c>
      <c r="AB57" s="309">
        <f>IF(AND(Wyniki_ankiet[[#This Row],[Wielkość zużycia węgla w tonach (jeśli występuje)]]&gt;0,Wyniki_ankiet[[#This Row],[Wielkość zużycia drewna w kg (jeśli występuje)]]&gt;0),1,)</f>
        <v>1</v>
      </c>
      <c r="AC57" s="309">
        <f>IF(AND(Wyniki_ankiet[[#This Row],[Wielkość zużycia węgla w tonach (jeśli występuje)]]&gt;0,Wyniki_ankiet[[#This Row],[Wielkość zużycia drewna w kg (jeśli występuje)]]=0),1,)</f>
        <v>0</v>
      </c>
      <c r="AD57" s="309">
        <f>IF(AND(Wyniki_ankiet[[#This Row],[Wielkość zużycia drewna w kg (jeśli występuje)]]&gt;0,Wyniki_ankiet[[#This Row],[Wielkość zużycia węgla w tonach (jeśli występuje)]]=0),1,)</f>
        <v>0</v>
      </c>
      <c r="AE57" s="309">
        <f>IF(Wyniki_ankiet[[#This Row],[Wielkość zużycia gazu w m3 (jeśli występuje)]]&gt;0,1,)</f>
        <v>0</v>
      </c>
      <c r="AF57" s="309"/>
    </row>
    <row r="58" spans="1:32" ht="15.75" hidden="1" customHeight="1">
      <c r="A58" s="299">
        <v>54</v>
      </c>
      <c r="B58" s="309" t="s">
        <v>226</v>
      </c>
      <c r="C58" s="299">
        <f>SUM(BUD_MIESZK_A!U62:U224)</f>
        <v>2600</v>
      </c>
      <c r="D58" s="309" t="s">
        <v>442</v>
      </c>
      <c r="E58" s="309" t="s">
        <v>443</v>
      </c>
      <c r="F58" s="299">
        <v>80</v>
      </c>
      <c r="G58" s="299">
        <v>80</v>
      </c>
      <c r="H58" s="309" t="s">
        <v>225</v>
      </c>
      <c r="I58" s="309" t="s">
        <v>225</v>
      </c>
      <c r="J58" s="309" t="s">
        <v>225</v>
      </c>
      <c r="K58" s="309" t="s">
        <v>454</v>
      </c>
      <c r="L58" s="309" t="s">
        <v>446</v>
      </c>
      <c r="M58" s="314" t="s">
        <v>473</v>
      </c>
      <c r="N58" s="309" t="s">
        <v>455</v>
      </c>
      <c r="O58" s="309">
        <v>3</v>
      </c>
      <c r="P58" s="313">
        <f>IFERROR(Wyniki_ankiet[[#This Row],[Wielkość zużycia węgla w tonach (jeśli występuje)]]*1000/Wyniki_ankiet[[#This Row],[Powierzchnia ogrzewana w m2]],)</f>
        <v>37.5</v>
      </c>
      <c r="Q58" s="309">
        <v>0</v>
      </c>
      <c r="R58" s="312">
        <v>3600</v>
      </c>
      <c r="S58" s="312">
        <f>IFERROR(Wyniki_ankiet[[#This Row],[Wielkość zużycia drewna w kg (jeśli występuje)]]/Wyniki_ankiet[[#This Row],[Powierzchnia ogrzewana w m2]],)</f>
        <v>45</v>
      </c>
      <c r="T58" s="309">
        <v>0</v>
      </c>
      <c r="U58" s="309"/>
      <c r="V58" s="309">
        <f>IFERROR(Wyniki_ankiet[[#This Row],[Olej opałowy zużycie w litrach]]/Wyniki_ankiet[[#This Row],[Powierzchnia ogrzewana w m2]],)</f>
        <v>0</v>
      </c>
      <c r="X58" s="309" t="s">
        <v>442</v>
      </c>
      <c r="Y58" s="309" t="s">
        <v>225</v>
      </c>
      <c r="AA58" s="309" t="s">
        <v>444</v>
      </c>
      <c r="AB58" s="309">
        <f>IF(AND(Wyniki_ankiet[[#This Row],[Wielkość zużycia węgla w tonach (jeśli występuje)]]&gt;0,Wyniki_ankiet[[#This Row],[Wielkość zużycia drewna w kg (jeśli występuje)]]&gt;0),1,)</f>
        <v>1</v>
      </c>
      <c r="AC58" s="309">
        <f>IF(AND(Wyniki_ankiet[[#This Row],[Wielkość zużycia węgla w tonach (jeśli występuje)]]&gt;0,Wyniki_ankiet[[#This Row],[Wielkość zużycia drewna w kg (jeśli występuje)]]=0),1,)</f>
        <v>0</v>
      </c>
      <c r="AD58" s="309">
        <f>IF(AND(Wyniki_ankiet[[#This Row],[Wielkość zużycia drewna w kg (jeśli występuje)]]&gt;0,Wyniki_ankiet[[#This Row],[Wielkość zużycia węgla w tonach (jeśli występuje)]]=0),1,)</f>
        <v>0</v>
      </c>
      <c r="AE58" s="309">
        <f>IF(Wyniki_ankiet[[#This Row],[Wielkość zużycia gazu w m3 (jeśli występuje)]]&gt;0,1,)</f>
        <v>0</v>
      </c>
      <c r="AF58" s="309"/>
    </row>
    <row r="59" spans="1:32" ht="15.75" hidden="1" customHeight="1">
      <c r="A59" s="309">
        <v>55</v>
      </c>
      <c r="B59" s="309" t="s">
        <v>226</v>
      </c>
      <c r="C59" s="299">
        <f>SUM(BUD_MIESZK_A!U63:U225)</f>
        <v>2600</v>
      </c>
      <c r="D59" s="309" t="s">
        <v>444</v>
      </c>
      <c r="E59" s="309" t="s">
        <v>443</v>
      </c>
      <c r="F59" s="299">
        <v>42</v>
      </c>
      <c r="G59" s="299">
        <v>42</v>
      </c>
      <c r="H59" s="299">
        <v>1905</v>
      </c>
      <c r="I59" s="309" t="s">
        <v>442</v>
      </c>
      <c r="J59" s="309" t="s">
        <v>442</v>
      </c>
      <c r="K59" s="309" t="s">
        <v>454</v>
      </c>
      <c r="L59" s="309" t="s">
        <v>465</v>
      </c>
      <c r="M59" s="309" t="s">
        <v>478</v>
      </c>
      <c r="N59" s="309" t="s">
        <v>455</v>
      </c>
      <c r="O59" s="309">
        <v>1</v>
      </c>
      <c r="P59" s="313">
        <f>IFERROR(Wyniki_ankiet[[#This Row],[Wielkość zużycia węgla w tonach (jeśli występuje)]]*1000/Wyniki_ankiet[[#This Row],[Powierzchnia ogrzewana w m2]],)</f>
        <v>23.80952380952381</v>
      </c>
      <c r="Q59" s="309">
        <v>0</v>
      </c>
      <c r="R59" s="312">
        <v>1800</v>
      </c>
      <c r="S59" s="312">
        <f>IFERROR(Wyniki_ankiet[[#This Row],[Wielkość zużycia drewna w kg (jeśli występuje)]]/Wyniki_ankiet[[#This Row],[Powierzchnia ogrzewana w m2]],)</f>
        <v>42.857142857142854</v>
      </c>
      <c r="T59" s="309">
        <v>0</v>
      </c>
      <c r="U59" s="309"/>
      <c r="V59" s="309">
        <f>IFERROR(Wyniki_ankiet[[#This Row],[Olej opałowy zużycie w litrach]]/Wyniki_ankiet[[#This Row],[Powierzchnia ogrzewana w m2]],)</f>
        <v>0</v>
      </c>
      <c r="X59" s="309" t="s">
        <v>442</v>
      </c>
      <c r="Y59" s="309" t="s">
        <v>225</v>
      </c>
      <c r="AA59" s="309" t="s">
        <v>444</v>
      </c>
      <c r="AB59" s="309">
        <f>IF(AND(Wyniki_ankiet[[#This Row],[Wielkość zużycia węgla w tonach (jeśli występuje)]]&gt;0,Wyniki_ankiet[[#This Row],[Wielkość zużycia drewna w kg (jeśli występuje)]]&gt;0),1,)</f>
        <v>1</v>
      </c>
      <c r="AC59" s="309">
        <f>IF(AND(Wyniki_ankiet[[#This Row],[Wielkość zużycia węgla w tonach (jeśli występuje)]]&gt;0,Wyniki_ankiet[[#This Row],[Wielkość zużycia drewna w kg (jeśli występuje)]]=0),1,)</f>
        <v>0</v>
      </c>
      <c r="AD59" s="309">
        <f>IF(AND(Wyniki_ankiet[[#This Row],[Wielkość zużycia drewna w kg (jeśli występuje)]]&gt;0,Wyniki_ankiet[[#This Row],[Wielkość zużycia węgla w tonach (jeśli występuje)]]=0),1,)</f>
        <v>0</v>
      </c>
      <c r="AE59" s="309">
        <f>IF(Wyniki_ankiet[[#This Row],[Wielkość zużycia gazu w m3 (jeśli występuje)]]&gt;0,1,)</f>
        <v>0</v>
      </c>
      <c r="AF59" s="309"/>
    </row>
    <row r="60" spans="1:32" ht="15.75" hidden="1" customHeight="1">
      <c r="A60" s="309">
        <v>56</v>
      </c>
      <c r="B60" s="309" t="s">
        <v>226</v>
      </c>
      <c r="C60" s="299">
        <f>SUM(BUD_MIESZK_A!U64:U226)</f>
        <v>2600</v>
      </c>
      <c r="D60" s="309" t="s">
        <v>444</v>
      </c>
      <c r="E60" s="309" t="s">
        <v>443</v>
      </c>
      <c r="F60" s="299">
        <v>100</v>
      </c>
      <c r="G60" s="299">
        <v>100</v>
      </c>
      <c r="H60" s="299">
        <v>1917</v>
      </c>
      <c r="I60" s="309" t="s">
        <v>442</v>
      </c>
      <c r="J60" s="309" t="s">
        <v>442</v>
      </c>
      <c r="K60" s="309" t="s">
        <v>445</v>
      </c>
      <c r="L60" s="309" t="s">
        <v>446</v>
      </c>
      <c r="M60" s="314" t="s">
        <v>473</v>
      </c>
      <c r="N60" s="309" t="s">
        <v>455</v>
      </c>
      <c r="O60" s="309">
        <v>3</v>
      </c>
      <c r="P60" s="313">
        <f>IFERROR(Wyniki_ankiet[[#This Row],[Wielkość zużycia węgla w tonach (jeśli występuje)]]*1000/Wyniki_ankiet[[#This Row],[Powierzchnia ogrzewana w m2]],)</f>
        <v>30</v>
      </c>
      <c r="Q60" s="309">
        <v>0</v>
      </c>
      <c r="R60" s="312">
        <v>3600</v>
      </c>
      <c r="S60" s="312">
        <f>IFERROR(Wyniki_ankiet[[#This Row],[Wielkość zużycia drewna w kg (jeśli występuje)]]/Wyniki_ankiet[[#This Row],[Powierzchnia ogrzewana w m2]],)</f>
        <v>36</v>
      </c>
      <c r="T60" s="309">
        <v>0</v>
      </c>
      <c r="U60" s="309"/>
      <c r="V60" s="309">
        <f>IFERROR(Wyniki_ankiet[[#This Row],[Olej opałowy zużycie w litrach]]/Wyniki_ankiet[[#This Row],[Powierzchnia ogrzewana w m2]],)</f>
        <v>0</v>
      </c>
      <c r="X60" s="309" t="s">
        <v>442</v>
      </c>
      <c r="Y60" s="309" t="s">
        <v>225</v>
      </c>
      <c r="AA60" s="309" t="s">
        <v>444</v>
      </c>
      <c r="AB60" s="309">
        <f>IF(AND(Wyniki_ankiet[[#This Row],[Wielkość zużycia węgla w tonach (jeśli występuje)]]&gt;0,Wyniki_ankiet[[#This Row],[Wielkość zużycia drewna w kg (jeśli występuje)]]&gt;0),1,)</f>
        <v>1</v>
      </c>
      <c r="AC60" s="309">
        <f>IF(AND(Wyniki_ankiet[[#This Row],[Wielkość zużycia węgla w tonach (jeśli występuje)]]&gt;0,Wyniki_ankiet[[#This Row],[Wielkość zużycia drewna w kg (jeśli występuje)]]=0),1,)</f>
        <v>0</v>
      </c>
      <c r="AD60" s="309">
        <f>IF(AND(Wyniki_ankiet[[#This Row],[Wielkość zużycia drewna w kg (jeśli występuje)]]&gt;0,Wyniki_ankiet[[#This Row],[Wielkość zużycia węgla w tonach (jeśli występuje)]]=0),1,)</f>
        <v>0</v>
      </c>
      <c r="AE60" s="309">
        <f>IF(Wyniki_ankiet[[#This Row],[Wielkość zużycia gazu w m3 (jeśli występuje)]]&gt;0,1,)</f>
        <v>0</v>
      </c>
      <c r="AF60" s="309"/>
    </row>
    <row r="61" spans="1:32" ht="15.75" customHeight="1">
      <c r="A61" s="309">
        <v>57</v>
      </c>
      <c r="B61" s="309" t="s">
        <v>226</v>
      </c>
      <c r="C61" s="299">
        <f>SUM(BUD_MIESZK_A!U65:U227)</f>
        <v>2600</v>
      </c>
      <c r="D61" s="309" t="s">
        <v>444</v>
      </c>
      <c r="E61" s="309" t="s">
        <v>443</v>
      </c>
      <c r="F61" s="299">
        <v>530</v>
      </c>
      <c r="G61" s="299">
        <v>530</v>
      </c>
      <c r="H61" s="299">
        <v>1914</v>
      </c>
      <c r="I61" s="309" t="s">
        <v>442</v>
      </c>
      <c r="J61" s="309" t="s">
        <v>444</v>
      </c>
      <c r="K61" s="309" t="s">
        <v>445</v>
      </c>
      <c r="L61" s="309" t="s">
        <v>446</v>
      </c>
      <c r="M61" s="314" t="s">
        <v>473</v>
      </c>
      <c r="N61" s="309" t="s">
        <v>452</v>
      </c>
      <c r="O61" s="309">
        <v>10</v>
      </c>
      <c r="P61" s="313">
        <f>IFERROR(Wyniki_ankiet[[#This Row],[Wielkość zużycia węgla w tonach (jeśli występuje)]]*1000/Wyniki_ankiet[[#This Row],[Powierzchnia ogrzewana w m2]],)</f>
        <v>18.867924528301888</v>
      </c>
      <c r="Q61" s="309">
        <v>0</v>
      </c>
      <c r="R61" s="312"/>
      <c r="S61" s="312">
        <f>IFERROR(Wyniki_ankiet[[#This Row],[Wielkość zużycia drewna w kg (jeśli występuje)]]/Wyniki_ankiet[[#This Row],[Powierzchnia ogrzewana w m2]],)</f>
        <v>0</v>
      </c>
      <c r="T61" s="309">
        <v>0</v>
      </c>
      <c r="U61" s="309"/>
      <c r="V61" s="309">
        <f>IFERROR(Wyniki_ankiet[[#This Row],[Olej opałowy zużycie w litrach]]/Wyniki_ankiet[[#This Row],[Powierzchnia ogrzewana w m2]],)</f>
        <v>0</v>
      </c>
      <c r="X61" s="309" t="s">
        <v>442</v>
      </c>
      <c r="Y61" s="309" t="s">
        <v>225</v>
      </c>
      <c r="AA61" s="309" t="s">
        <v>444</v>
      </c>
      <c r="AB61" s="309">
        <f>IF(AND(Wyniki_ankiet[[#This Row],[Wielkość zużycia węgla w tonach (jeśli występuje)]]&gt;0,Wyniki_ankiet[[#This Row],[Wielkość zużycia drewna w kg (jeśli występuje)]]&gt;0),1,)</f>
        <v>0</v>
      </c>
      <c r="AC61" s="309">
        <f>IF(AND(Wyniki_ankiet[[#This Row],[Wielkość zużycia węgla w tonach (jeśli występuje)]]&gt;0,Wyniki_ankiet[[#This Row],[Wielkość zużycia drewna w kg (jeśli występuje)]]=0),1,)</f>
        <v>1</v>
      </c>
      <c r="AD61" s="309">
        <f>IF(AND(Wyniki_ankiet[[#This Row],[Wielkość zużycia drewna w kg (jeśli występuje)]]&gt;0,Wyniki_ankiet[[#This Row],[Wielkość zużycia węgla w tonach (jeśli występuje)]]=0),1,)</f>
        <v>0</v>
      </c>
      <c r="AE61" s="309">
        <f>IF(Wyniki_ankiet[[#This Row],[Wielkość zużycia gazu w m3 (jeśli występuje)]]&gt;0,1,)</f>
        <v>0</v>
      </c>
      <c r="AF61" s="309"/>
    </row>
    <row r="62" spans="1:32" ht="15.75" customHeight="1">
      <c r="A62" s="309">
        <v>58</v>
      </c>
      <c r="B62" s="309" t="s">
        <v>226</v>
      </c>
      <c r="C62" s="299">
        <f>SUM(BUD_MIESZK_A!U66:U228)</f>
        <v>2600</v>
      </c>
      <c r="D62" s="309" t="s">
        <v>442</v>
      </c>
      <c r="E62" s="309" t="s">
        <v>443</v>
      </c>
      <c r="F62" s="299">
        <v>180</v>
      </c>
      <c r="G62" s="299">
        <v>180</v>
      </c>
      <c r="H62" s="299">
        <v>1900</v>
      </c>
      <c r="I62" s="309" t="s">
        <v>444</v>
      </c>
      <c r="J62" s="309" t="s">
        <v>444</v>
      </c>
      <c r="K62" s="309" t="s">
        <v>454</v>
      </c>
      <c r="L62" s="309" t="s">
        <v>446</v>
      </c>
      <c r="M62" s="309" t="s">
        <v>451</v>
      </c>
      <c r="N62" s="309" t="s">
        <v>455</v>
      </c>
      <c r="O62" s="309"/>
      <c r="P62" s="313">
        <f>IFERROR(Wyniki_ankiet[[#This Row],[Wielkość zużycia węgla w tonach (jeśli występuje)]]*1000/Wyniki_ankiet[[#This Row],[Powierzchnia ogrzewana w m2]],)</f>
        <v>0</v>
      </c>
      <c r="Q62" s="309">
        <v>0</v>
      </c>
      <c r="R62" s="312"/>
      <c r="S62" s="312">
        <f>IFERROR(Wyniki_ankiet[[#This Row],[Wielkość zużycia drewna w kg (jeśli występuje)]]/Wyniki_ankiet[[#This Row],[Powierzchnia ogrzewana w m2]],)</f>
        <v>0</v>
      </c>
      <c r="T62" s="309">
        <v>0</v>
      </c>
      <c r="U62" s="309"/>
      <c r="V62" s="309">
        <f>IFERROR(Wyniki_ankiet[[#This Row],[Olej opałowy zużycie w litrach]]/Wyniki_ankiet[[#This Row],[Powierzchnia ogrzewana w m2]],)</f>
        <v>0</v>
      </c>
      <c r="X62" s="309" t="s">
        <v>442</v>
      </c>
      <c r="Y62" s="309" t="s">
        <v>225</v>
      </c>
      <c r="AA62" s="309" t="s">
        <v>444</v>
      </c>
      <c r="AB62" s="309">
        <f>IF(AND(Wyniki_ankiet[[#This Row],[Wielkość zużycia węgla w tonach (jeśli występuje)]]&gt;0,Wyniki_ankiet[[#This Row],[Wielkość zużycia drewna w kg (jeśli występuje)]]&gt;0),1,)</f>
        <v>0</v>
      </c>
      <c r="AC62" s="309">
        <f>IF(AND(Wyniki_ankiet[[#This Row],[Wielkość zużycia węgla w tonach (jeśli występuje)]]&gt;0,Wyniki_ankiet[[#This Row],[Wielkość zużycia drewna w kg (jeśli występuje)]]=0),1,)</f>
        <v>0</v>
      </c>
      <c r="AD62" s="309">
        <f>IF(AND(Wyniki_ankiet[[#This Row],[Wielkość zużycia drewna w kg (jeśli występuje)]]&gt;0,Wyniki_ankiet[[#This Row],[Wielkość zużycia węgla w tonach (jeśli występuje)]]=0),1,)</f>
        <v>0</v>
      </c>
      <c r="AE62" s="309">
        <f>IF(Wyniki_ankiet[[#This Row],[Wielkość zużycia gazu w m3 (jeśli występuje)]]&gt;0,1,)</f>
        <v>0</v>
      </c>
      <c r="AF62" s="309"/>
    </row>
    <row r="63" spans="1:32" ht="15.75" hidden="1" customHeight="1">
      <c r="A63" s="309">
        <v>59</v>
      </c>
      <c r="B63" s="309" t="s">
        <v>226</v>
      </c>
      <c r="C63" s="299">
        <f>SUM(BUD_MIESZK_A!U67:U229)</f>
        <v>2600</v>
      </c>
      <c r="D63" s="309" t="s">
        <v>442</v>
      </c>
      <c r="E63" s="309" t="s">
        <v>443</v>
      </c>
      <c r="F63" s="299">
        <v>90</v>
      </c>
      <c r="G63" s="299">
        <v>70</v>
      </c>
      <c r="H63" s="309" t="s">
        <v>225</v>
      </c>
      <c r="I63" s="309" t="s">
        <v>442</v>
      </c>
      <c r="J63" s="309" t="s">
        <v>442</v>
      </c>
      <c r="K63" s="309" t="s">
        <v>454</v>
      </c>
      <c r="L63" s="309" t="s">
        <v>465</v>
      </c>
      <c r="M63" s="314" t="s">
        <v>473</v>
      </c>
      <c r="N63" s="309" t="s">
        <v>479</v>
      </c>
      <c r="O63" s="309">
        <v>3</v>
      </c>
      <c r="P63" s="313">
        <f>IFERROR(Wyniki_ankiet[[#This Row],[Wielkość zużycia węgla w tonach (jeśli występuje)]]*1000/Wyniki_ankiet[[#This Row],[Powierzchnia ogrzewana w m2]],)</f>
        <v>42.857142857142854</v>
      </c>
      <c r="Q63" s="299">
        <v>1</v>
      </c>
      <c r="R63" s="312">
        <v>3600</v>
      </c>
      <c r="S63" s="312">
        <f>IFERROR(Wyniki_ankiet[[#This Row],[Wielkość zużycia drewna w kg (jeśli występuje)]]/Wyniki_ankiet[[#This Row],[Powierzchnia ogrzewana w m2]],)</f>
        <v>51.428571428571431</v>
      </c>
      <c r="T63" s="309">
        <v>0</v>
      </c>
      <c r="U63" s="309"/>
      <c r="V63" s="309">
        <f>IFERROR(Wyniki_ankiet[[#This Row],[Olej opałowy zużycie w litrach]]/Wyniki_ankiet[[#This Row],[Powierzchnia ogrzewana w m2]],)</f>
        <v>0</v>
      </c>
      <c r="W63" s="309">
        <v>700</v>
      </c>
      <c r="X63" s="309" t="s">
        <v>442</v>
      </c>
      <c r="Y63" s="309" t="s">
        <v>225</v>
      </c>
      <c r="AA63" s="309" t="s">
        <v>444</v>
      </c>
      <c r="AB63" s="309">
        <f>IF(AND(Wyniki_ankiet[[#This Row],[Wielkość zużycia węgla w tonach (jeśli występuje)]]&gt;0,Wyniki_ankiet[[#This Row],[Wielkość zużycia drewna w kg (jeśli występuje)]]&gt;0),1,)</f>
        <v>1</v>
      </c>
      <c r="AC63" s="309">
        <f>IF(AND(Wyniki_ankiet[[#This Row],[Wielkość zużycia węgla w tonach (jeśli występuje)]]&gt;0,Wyniki_ankiet[[#This Row],[Wielkość zużycia drewna w kg (jeśli występuje)]]=0),1,)</f>
        <v>0</v>
      </c>
      <c r="AD63" s="309">
        <f>IF(AND(Wyniki_ankiet[[#This Row],[Wielkość zużycia drewna w kg (jeśli występuje)]]&gt;0,Wyniki_ankiet[[#This Row],[Wielkość zużycia węgla w tonach (jeśli występuje)]]=0),1,)</f>
        <v>0</v>
      </c>
      <c r="AE63" s="309">
        <f>IF(Wyniki_ankiet[[#This Row],[Wielkość zużycia gazu w m3 (jeśli występuje)]]&gt;0,1,)</f>
        <v>1</v>
      </c>
      <c r="AF63" s="309"/>
    </row>
    <row r="64" spans="1:32" ht="15.75" customHeight="1">
      <c r="A64" s="309">
        <v>60</v>
      </c>
      <c r="B64" s="309" t="s">
        <v>226</v>
      </c>
      <c r="C64" s="299">
        <f>SUM(BUD_MIESZK_A!U68:U230)</f>
        <v>2600</v>
      </c>
      <c r="D64" s="309" t="s">
        <v>442</v>
      </c>
      <c r="E64" s="309" t="s">
        <v>443</v>
      </c>
      <c r="F64" s="299">
        <v>110</v>
      </c>
      <c r="G64" s="299">
        <v>110</v>
      </c>
      <c r="H64" s="299">
        <v>1900</v>
      </c>
      <c r="I64" s="309" t="s">
        <v>444</v>
      </c>
      <c r="J64" s="309" t="s">
        <v>444</v>
      </c>
      <c r="K64" s="309" t="s">
        <v>464</v>
      </c>
      <c r="L64" s="309" t="s">
        <v>446</v>
      </c>
      <c r="M64" s="309" t="s">
        <v>458</v>
      </c>
      <c r="N64" s="309" t="s">
        <v>272</v>
      </c>
      <c r="O64" s="309"/>
      <c r="P64" s="313">
        <f>IFERROR(Wyniki_ankiet[[#This Row],[Wielkość zużycia węgla w tonach (jeśli występuje)]]*1000/Wyniki_ankiet[[#This Row],[Powierzchnia ogrzewana w m2]],)</f>
        <v>0</v>
      </c>
      <c r="Q64" s="299">
        <v>1200</v>
      </c>
      <c r="R64" s="312"/>
      <c r="S64" s="312">
        <f>IFERROR(Wyniki_ankiet[[#This Row],[Wielkość zużycia drewna w kg (jeśli występuje)]]/Wyniki_ankiet[[#This Row],[Powierzchnia ogrzewana w m2]],)</f>
        <v>0</v>
      </c>
      <c r="T64" s="309">
        <v>0</v>
      </c>
      <c r="U64" s="309"/>
      <c r="V64" s="309">
        <f>IFERROR(Wyniki_ankiet[[#This Row],[Olej opałowy zużycie w litrach]]/Wyniki_ankiet[[#This Row],[Powierzchnia ogrzewana w m2]],)</f>
        <v>0</v>
      </c>
      <c r="X64" s="309" t="s">
        <v>442</v>
      </c>
      <c r="Y64" s="309" t="s">
        <v>225</v>
      </c>
      <c r="AA64" s="309" t="s">
        <v>442</v>
      </c>
      <c r="AB64" s="309">
        <f>IF(AND(Wyniki_ankiet[[#This Row],[Wielkość zużycia węgla w tonach (jeśli występuje)]]&gt;0,Wyniki_ankiet[[#This Row],[Wielkość zużycia drewna w kg (jeśli występuje)]]&gt;0),1,)</f>
        <v>0</v>
      </c>
      <c r="AC64" s="309">
        <f>IF(AND(Wyniki_ankiet[[#This Row],[Wielkość zużycia węgla w tonach (jeśli występuje)]]&gt;0,Wyniki_ankiet[[#This Row],[Wielkość zużycia drewna w kg (jeśli występuje)]]=0),1,)</f>
        <v>0</v>
      </c>
      <c r="AD64" s="309">
        <f>IF(AND(Wyniki_ankiet[[#This Row],[Wielkość zużycia drewna w kg (jeśli występuje)]]&gt;0,Wyniki_ankiet[[#This Row],[Wielkość zużycia węgla w tonach (jeśli występuje)]]=0),1,)</f>
        <v>0</v>
      </c>
      <c r="AE64" s="309">
        <f>IF(Wyniki_ankiet[[#This Row],[Wielkość zużycia gazu w m3 (jeśli występuje)]]&gt;0,1,)</f>
        <v>1</v>
      </c>
      <c r="AF64" s="309"/>
    </row>
    <row r="65" spans="1:32" ht="15.75" customHeight="1">
      <c r="A65" s="309">
        <v>61</v>
      </c>
      <c r="B65" s="309" t="s">
        <v>226</v>
      </c>
      <c r="C65" s="299">
        <f>SUM(BUD_MIESZK_A!U69:U231)</f>
        <v>2600</v>
      </c>
      <c r="D65" s="309" t="s">
        <v>442</v>
      </c>
      <c r="E65" s="309" t="s">
        <v>443</v>
      </c>
      <c r="F65" s="299">
        <v>120</v>
      </c>
      <c r="G65" s="299">
        <v>120</v>
      </c>
      <c r="H65" s="299">
        <v>1996</v>
      </c>
      <c r="I65" s="309" t="s">
        <v>444</v>
      </c>
      <c r="J65" s="309" t="s">
        <v>444</v>
      </c>
      <c r="K65" s="309" t="s">
        <v>445</v>
      </c>
      <c r="L65" s="309" t="s">
        <v>446</v>
      </c>
      <c r="M65" s="309" t="s">
        <v>451</v>
      </c>
      <c r="N65" s="309" t="s">
        <v>480</v>
      </c>
      <c r="O65" s="309">
        <v>3</v>
      </c>
      <c r="P65" s="313">
        <f>IFERROR(Wyniki_ankiet[[#This Row],[Wielkość zużycia węgla w tonach (jeśli występuje)]]*1000/Wyniki_ankiet[[#This Row],[Powierzchnia ogrzewana w m2]],)</f>
        <v>25</v>
      </c>
      <c r="Q65" s="309">
        <v>0</v>
      </c>
      <c r="R65" s="312"/>
      <c r="S65" s="312">
        <f>IFERROR(Wyniki_ankiet[[#This Row],[Wielkość zużycia drewna w kg (jeśli występuje)]]/Wyniki_ankiet[[#This Row],[Powierzchnia ogrzewana w m2]],)</f>
        <v>0</v>
      </c>
      <c r="T65" s="309">
        <v>0</v>
      </c>
      <c r="U65" s="309"/>
      <c r="V65" s="309">
        <f>IFERROR(Wyniki_ankiet[[#This Row],[Olej opałowy zużycie w litrach]]/Wyniki_ankiet[[#This Row],[Powierzchnia ogrzewana w m2]],)</f>
        <v>0</v>
      </c>
      <c r="X65" s="309" t="s">
        <v>442</v>
      </c>
      <c r="Y65" s="309" t="s">
        <v>225</v>
      </c>
      <c r="AA65" s="309" t="s">
        <v>444</v>
      </c>
      <c r="AB65" s="309">
        <f>IF(AND(Wyniki_ankiet[[#This Row],[Wielkość zużycia węgla w tonach (jeśli występuje)]]&gt;0,Wyniki_ankiet[[#This Row],[Wielkość zużycia drewna w kg (jeśli występuje)]]&gt;0),1,)</f>
        <v>0</v>
      </c>
      <c r="AC65" s="309">
        <f>IF(AND(Wyniki_ankiet[[#This Row],[Wielkość zużycia węgla w tonach (jeśli występuje)]]&gt;0,Wyniki_ankiet[[#This Row],[Wielkość zużycia drewna w kg (jeśli występuje)]]=0),1,)</f>
        <v>1</v>
      </c>
      <c r="AD65" s="309">
        <f>IF(AND(Wyniki_ankiet[[#This Row],[Wielkość zużycia drewna w kg (jeśli występuje)]]&gt;0,Wyniki_ankiet[[#This Row],[Wielkość zużycia węgla w tonach (jeśli występuje)]]=0),1,)</f>
        <v>0</v>
      </c>
      <c r="AE65" s="309">
        <f>IF(Wyniki_ankiet[[#This Row],[Wielkość zużycia gazu w m3 (jeśli występuje)]]&gt;0,1,)</f>
        <v>0</v>
      </c>
      <c r="AF65" s="309"/>
    </row>
    <row r="66" spans="1:32" ht="15.75" customHeight="1">
      <c r="A66" s="309">
        <v>62</v>
      </c>
      <c r="B66" s="309" t="s">
        <v>226</v>
      </c>
      <c r="C66" s="299">
        <f>SUM(BUD_MIESZK_A!U70:U232)</f>
        <v>2600</v>
      </c>
      <c r="D66" s="309" t="s">
        <v>442</v>
      </c>
      <c r="E66" s="309" t="s">
        <v>443</v>
      </c>
      <c r="F66" s="299">
        <v>250</v>
      </c>
      <c r="G66" s="299">
        <v>250</v>
      </c>
      <c r="H66" s="299">
        <v>1996</v>
      </c>
      <c r="I66" s="309" t="s">
        <v>444</v>
      </c>
      <c r="J66" s="309" t="s">
        <v>444</v>
      </c>
      <c r="K66" s="309" t="s">
        <v>445</v>
      </c>
      <c r="L66" s="309" t="s">
        <v>446</v>
      </c>
      <c r="M66" s="309" t="s">
        <v>458</v>
      </c>
      <c r="N66" s="309" t="s">
        <v>272</v>
      </c>
      <c r="O66" s="309"/>
      <c r="P66" s="313">
        <f>IFERROR(Wyniki_ankiet[[#This Row],[Wielkość zużycia węgla w tonach (jeśli występuje)]]*1000/Wyniki_ankiet[[#This Row],[Powierzchnia ogrzewana w m2]],)</f>
        <v>0</v>
      </c>
      <c r="Q66" s="299">
        <v>3300</v>
      </c>
      <c r="R66" s="312"/>
      <c r="S66" s="312">
        <f>IFERROR(Wyniki_ankiet[[#This Row],[Wielkość zużycia drewna w kg (jeśli występuje)]]/Wyniki_ankiet[[#This Row],[Powierzchnia ogrzewana w m2]],)</f>
        <v>0</v>
      </c>
      <c r="T66" s="309">
        <v>0</v>
      </c>
      <c r="U66" s="309"/>
      <c r="V66" s="309">
        <f>IFERROR(Wyniki_ankiet[[#This Row],[Olej opałowy zużycie w litrach]]/Wyniki_ankiet[[#This Row],[Powierzchnia ogrzewana w m2]],)</f>
        <v>0</v>
      </c>
      <c r="X66" s="309" t="s">
        <v>442</v>
      </c>
      <c r="Y66" s="309" t="s">
        <v>225</v>
      </c>
      <c r="AA66" s="309" t="s">
        <v>444</v>
      </c>
      <c r="AB66" s="309">
        <f>IF(AND(Wyniki_ankiet[[#This Row],[Wielkość zużycia węgla w tonach (jeśli występuje)]]&gt;0,Wyniki_ankiet[[#This Row],[Wielkość zużycia drewna w kg (jeśli występuje)]]&gt;0),1,)</f>
        <v>0</v>
      </c>
      <c r="AC66" s="309">
        <f>IF(AND(Wyniki_ankiet[[#This Row],[Wielkość zużycia węgla w tonach (jeśli występuje)]]&gt;0,Wyniki_ankiet[[#This Row],[Wielkość zużycia drewna w kg (jeśli występuje)]]=0),1,)</f>
        <v>0</v>
      </c>
      <c r="AD66" s="309">
        <f>IF(AND(Wyniki_ankiet[[#This Row],[Wielkość zużycia drewna w kg (jeśli występuje)]]&gt;0,Wyniki_ankiet[[#This Row],[Wielkość zużycia węgla w tonach (jeśli występuje)]]=0),1,)</f>
        <v>0</v>
      </c>
      <c r="AE66" s="309">
        <f>IF(Wyniki_ankiet[[#This Row],[Wielkość zużycia gazu w m3 (jeśli występuje)]]&gt;0,1,)</f>
        <v>1</v>
      </c>
      <c r="AF66" s="309"/>
    </row>
    <row r="67" spans="1:32" ht="15.75" customHeight="1">
      <c r="A67" s="309">
        <v>63</v>
      </c>
      <c r="B67" s="309" t="s">
        <v>226</v>
      </c>
      <c r="C67" s="299">
        <f>SUM(BUD_MIESZK_A!U71:U233)</f>
        <v>2600</v>
      </c>
      <c r="D67" s="309" t="s">
        <v>444</v>
      </c>
      <c r="E67" s="309" t="s">
        <v>443</v>
      </c>
      <c r="F67" s="299">
        <v>105</v>
      </c>
      <c r="G67" s="299">
        <v>105</v>
      </c>
      <c r="H67" s="299">
        <v>1930</v>
      </c>
      <c r="I67" s="309" t="s">
        <v>444</v>
      </c>
      <c r="J67" s="309" t="s">
        <v>442</v>
      </c>
      <c r="K67" s="309" t="s">
        <v>445</v>
      </c>
      <c r="L67" s="309" t="s">
        <v>446</v>
      </c>
      <c r="M67" s="314" t="s">
        <v>473</v>
      </c>
      <c r="N67" s="309" t="s">
        <v>452</v>
      </c>
      <c r="O67" s="309">
        <v>6</v>
      </c>
      <c r="P67" s="313">
        <f>IFERROR(Wyniki_ankiet[[#This Row],[Wielkość zużycia węgla w tonach (jeśli występuje)]]*1000/Wyniki_ankiet[[#This Row],[Powierzchnia ogrzewana w m2]],)</f>
        <v>57.142857142857146</v>
      </c>
      <c r="Q67" s="309">
        <v>0</v>
      </c>
      <c r="R67" s="312"/>
      <c r="S67" s="312">
        <f>IFERROR(Wyniki_ankiet[[#This Row],[Wielkość zużycia drewna w kg (jeśli występuje)]]/Wyniki_ankiet[[#This Row],[Powierzchnia ogrzewana w m2]],)</f>
        <v>0</v>
      </c>
      <c r="T67" s="309">
        <v>0</v>
      </c>
      <c r="U67" s="309"/>
      <c r="V67" s="309">
        <f>IFERROR(Wyniki_ankiet[[#This Row],[Olej opałowy zużycie w litrach]]/Wyniki_ankiet[[#This Row],[Powierzchnia ogrzewana w m2]],)</f>
        <v>0</v>
      </c>
      <c r="X67" s="309" t="s">
        <v>444</v>
      </c>
      <c r="Y67" s="309" t="s">
        <v>453</v>
      </c>
      <c r="AA67" s="309" t="s">
        <v>444</v>
      </c>
      <c r="AB67" s="309">
        <f>IF(AND(Wyniki_ankiet[[#This Row],[Wielkość zużycia węgla w tonach (jeśli występuje)]]&gt;0,Wyniki_ankiet[[#This Row],[Wielkość zużycia drewna w kg (jeśli występuje)]]&gt;0),1,)</f>
        <v>0</v>
      </c>
      <c r="AC67" s="309">
        <f>IF(AND(Wyniki_ankiet[[#This Row],[Wielkość zużycia węgla w tonach (jeśli występuje)]]&gt;0,Wyniki_ankiet[[#This Row],[Wielkość zużycia drewna w kg (jeśli występuje)]]=0),1,)</f>
        <v>1</v>
      </c>
      <c r="AD67" s="309">
        <f>IF(AND(Wyniki_ankiet[[#This Row],[Wielkość zużycia drewna w kg (jeśli występuje)]]&gt;0,Wyniki_ankiet[[#This Row],[Wielkość zużycia węgla w tonach (jeśli występuje)]]=0),1,)</f>
        <v>0</v>
      </c>
      <c r="AE67" s="309">
        <f>IF(Wyniki_ankiet[[#This Row],[Wielkość zużycia gazu w m3 (jeśli występuje)]]&gt;0,1,)</f>
        <v>0</v>
      </c>
      <c r="AF67" s="309"/>
    </row>
    <row r="68" spans="1:32" ht="15.75" customHeight="1">
      <c r="A68" s="309">
        <v>64</v>
      </c>
      <c r="B68" s="309" t="s">
        <v>226</v>
      </c>
      <c r="C68" s="299">
        <f>SUM(BUD_MIESZK_A!U72:U234)</f>
        <v>2600</v>
      </c>
      <c r="D68" s="309" t="s">
        <v>444</v>
      </c>
      <c r="E68" s="309" t="s">
        <v>443</v>
      </c>
      <c r="F68" s="299">
        <v>125</v>
      </c>
      <c r="G68" s="299">
        <v>125</v>
      </c>
      <c r="H68" s="299">
        <v>1916</v>
      </c>
      <c r="I68" s="309" t="s">
        <v>444</v>
      </c>
      <c r="J68" s="309" t="s">
        <v>442</v>
      </c>
      <c r="K68" s="309" t="s">
        <v>481</v>
      </c>
      <c r="L68" s="309" t="s">
        <v>465</v>
      </c>
      <c r="M68" s="309" t="s">
        <v>451</v>
      </c>
      <c r="N68" s="309" t="s">
        <v>52</v>
      </c>
      <c r="O68" s="309">
        <v>4</v>
      </c>
      <c r="P68" s="313">
        <f>IFERROR(Wyniki_ankiet[[#This Row],[Wielkość zużycia węgla w tonach (jeśli występuje)]]*1000/Wyniki_ankiet[[#This Row],[Powierzchnia ogrzewana w m2]],)</f>
        <v>32</v>
      </c>
      <c r="Q68" s="309">
        <v>0</v>
      </c>
      <c r="R68" s="312"/>
      <c r="S68" s="312">
        <f>IFERROR(Wyniki_ankiet[[#This Row],[Wielkość zużycia drewna w kg (jeśli występuje)]]/Wyniki_ankiet[[#This Row],[Powierzchnia ogrzewana w m2]],)</f>
        <v>0</v>
      </c>
      <c r="T68" s="309" t="s">
        <v>482</v>
      </c>
      <c r="U68" s="309"/>
      <c r="V68" s="309">
        <f>IFERROR(Wyniki_ankiet[[#This Row],[Olej opałowy zużycie w litrach]]/Wyniki_ankiet[[#This Row],[Powierzchnia ogrzewana w m2]],)</f>
        <v>0</v>
      </c>
      <c r="X68" s="309" t="s">
        <v>442</v>
      </c>
      <c r="Y68" s="309" t="s">
        <v>225</v>
      </c>
      <c r="AA68" s="309" t="s">
        <v>442</v>
      </c>
      <c r="AB68" s="309">
        <f>IF(AND(Wyniki_ankiet[[#This Row],[Wielkość zużycia węgla w tonach (jeśli występuje)]]&gt;0,Wyniki_ankiet[[#This Row],[Wielkość zużycia drewna w kg (jeśli występuje)]]&gt;0),1,)</f>
        <v>0</v>
      </c>
      <c r="AC68" s="309">
        <f>IF(AND(Wyniki_ankiet[[#This Row],[Wielkość zużycia węgla w tonach (jeśli występuje)]]&gt;0,Wyniki_ankiet[[#This Row],[Wielkość zużycia drewna w kg (jeśli występuje)]]=0),1,)</f>
        <v>1</v>
      </c>
      <c r="AD68" s="309">
        <f>IF(AND(Wyniki_ankiet[[#This Row],[Wielkość zużycia drewna w kg (jeśli występuje)]]&gt;0,Wyniki_ankiet[[#This Row],[Wielkość zużycia węgla w tonach (jeśli występuje)]]=0),1,)</f>
        <v>0</v>
      </c>
      <c r="AE68" s="309">
        <f>IF(Wyniki_ankiet[[#This Row],[Wielkość zużycia gazu w m3 (jeśli występuje)]]&gt;0,1,)</f>
        <v>0</v>
      </c>
      <c r="AF68" s="309"/>
    </row>
    <row r="69" spans="1:32" ht="15.75" hidden="1" customHeight="1">
      <c r="A69" s="309">
        <v>65</v>
      </c>
      <c r="B69" s="309" t="s">
        <v>226</v>
      </c>
      <c r="C69" s="299">
        <f>SUM(BUD_MIESZK_A!U73:U235)</f>
        <v>2600</v>
      </c>
      <c r="D69" s="309" t="s">
        <v>225</v>
      </c>
      <c r="E69" s="309" t="s">
        <v>443</v>
      </c>
      <c r="F69" s="299">
        <v>75</v>
      </c>
      <c r="G69" s="299">
        <v>75</v>
      </c>
      <c r="H69" s="299">
        <v>1968</v>
      </c>
      <c r="I69" s="309" t="s">
        <v>442</v>
      </c>
      <c r="J69" s="309" t="s">
        <v>442</v>
      </c>
      <c r="K69" s="309" t="s">
        <v>464</v>
      </c>
      <c r="L69" s="309" t="s">
        <v>446</v>
      </c>
      <c r="M69" s="314" t="s">
        <v>473</v>
      </c>
      <c r="N69" s="309" t="s">
        <v>455</v>
      </c>
      <c r="O69" s="309">
        <v>4</v>
      </c>
      <c r="P69" s="313">
        <f>IFERROR(Wyniki_ankiet[[#This Row],[Wielkość zużycia węgla w tonach (jeśli występuje)]]*1000/Wyniki_ankiet[[#This Row],[Powierzchnia ogrzewana w m2]],)</f>
        <v>53.333333333333336</v>
      </c>
      <c r="Q69" s="309">
        <v>0</v>
      </c>
      <c r="R69" s="312">
        <v>1200</v>
      </c>
      <c r="S69" s="312">
        <f>IFERROR(Wyniki_ankiet[[#This Row],[Wielkość zużycia drewna w kg (jeśli występuje)]]/Wyniki_ankiet[[#This Row],[Powierzchnia ogrzewana w m2]],)</f>
        <v>16</v>
      </c>
      <c r="T69" s="309">
        <v>0</v>
      </c>
      <c r="U69" s="309"/>
      <c r="V69" s="309">
        <f>IFERROR(Wyniki_ankiet[[#This Row],[Olej opałowy zużycie w litrach]]/Wyniki_ankiet[[#This Row],[Powierzchnia ogrzewana w m2]],)</f>
        <v>0</v>
      </c>
      <c r="X69" s="309" t="s">
        <v>442</v>
      </c>
      <c r="Y69" s="309" t="s">
        <v>225</v>
      </c>
      <c r="AA69" s="309" t="s">
        <v>444</v>
      </c>
      <c r="AB69" s="309">
        <f>IF(AND(Wyniki_ankiet[[#This Row],[Wielkość zużycia węgla w tonach (jeśli występuje)]]&gt;0,Wyniki_ankiet[[#This Row],[Wielkość zużycia drewna w kg (jeśli występuje)]]&gt;0),1,)</f>
        <v>1</v>
      </c>
      <c r="AC69" s="309">
        <f>IF(AND(Wyniki_ankiet[[#This Row],[Wielkość zużycia węgla w tonach (jeśli występuje)]]&gt;0,Wyniki_ankiet[[#This Row],[Wielkość zużycia drewna w kg (jeśli występuje)]]=0),1,)</f>
        <v>0</v>
      </c>
      <c r="AD69" s="309">
        <f>IF(AND(Wyniki_ankiet[[#This Row],[Wielkość zużycia drewna w kg (jeśli występuje)]]&gt;0,Wyniki_ankiet[[#This Row],[Wielkość zużycia węgla w tonach (jeśli występuje)]]=0),1,)</f>
        <v>0</v>
      </c>
      <c r="AE69" s="309">
        <f>IF(Wyniki_ankiet[[#This Row],[Wielkość zużycia gazu w m3 (jeśli występuje)]]&gt;0,1,)</f>
        <v>0</v>
      </c>
      <c r="AF69" s="309"/>
    </row>
    <row r="70" spans="1:32" ht="15.75" customHeight="1">
      <c r="A70" s="309">
        <v>66</v>
      </c>
      <c r="B70" s="309" t="s">
        <v>226</v>
      </c>
      <c r="C70" s="299">
        <f>SUM(BUD_MIESZK_A!U74:U236)</f>
        <v>2600</v>
      </c>
      <c r="D70" s="309" t="s">
        <v>442</v>
      </c>
      <c r="E70" s="309" t="s">
        <v>443</v>
      </c>
      <c r="F70" s="299">
        <v>96</v>
      </c>
      <c r="G70" s="299">
        <v>96</v>
      </c>
      <c r="H70" s="309" t="s">
        <v>225</v>
      </c>
      <c r="I70" s="309" t="s">
        <v>444</v>
      </c>
      <c r="J70" s="309" t="s">
        <v>442</v>
      </c>
      <c r="K70" s="309" t="s">
        <v>454</v>
      </c>
      <c r="L70" s="309" t="s">
        <v>446</v>
      </c>
      <c r="M70" s="309" t="s">
        <v>483</v>
      </c>
      <c r="N70" s="309" t="s">
        <v>225</v>
      </c>
      <c r="O70" s="309"/>
      <c r="P70" s="313">
        <f>IFERROR(Wyniki_ankiet[[#This Row],[Wielkość zużycia węgla w tonach (jeśli występuje)]]*1000/Wyniki_ankiet[[#This Row],[Powierzchnia ogrzewana w m2]],)</f>
        <v>0</v>
      </c>
      <c r="Q70" s="309">
        <v>0</v>
      </c>
      <c r="R70" s="312"/>
      <c r="S70" s="312">
        <f>IFERROR(Wyniki_ankiet[[#This Row],[Wielkość zużycia drewna w kg (jeśli występuje)]]/Wyniki_ankiet[[#This Row],[Powierzchnia ogrzewana w m2]],)</f>
        <v>0</v>
      </c>
      <c r="T70" s="309">
        <v>0</v>
      </c>
      <c r="U70" s="309"/>
      <c r="V70" s="309">
        <f>IFERROR(Wyniki_ankiet[[#This Row],[Olej opałowy zużycie w litrach]]/Wyniki_ankiet[[#This Row],[Powierzchnia ogrzewana w m2]],)</f>
        <v>0</v>
      </c>
      <c r="X70" s="309" t="s">
        <v>442</v>
      </c>
      <c r="Y70" s="309" t="s">
        <v>225</v>
      </c>
      <c r="AA70" s="309" t="s">
        <v>442</v>
      </c>
      <c r="AB70" s="309">
        <f>IF(AND(Wyniki_ankiet[[#This Row],[Wielkość zużycia węgla w tonach (jeśli występuje)]]&gt;0,Wyniki_ankiet[[#This Row],[Wielkość zużycia drewna w kg (jeśli występuje)]]&gt;0),1,)</f>
        <v>0</v>
      </c>
      <c r="AC70" s="309">
        <f>IF(AND(Wyniki_ankiet[[#This Row],[Wielkość zużycia węgla w tonach (jeśli występuje)]]&gt;0,Wyniki_ankiet[[#This Row],[Wielkość zużycia drewna w kg (jeśli występuje)]]=0),1,)</f>
        <v>0</v>
      </c>
      <c r="AD70" s="309">
        <f>IF(AND(Wyniki_ankiet[[#This Row],[Wielkość zużycia drewna w kg (jeśli występuje)]]&gt;0,Wyniki_ankiet[[#This Row],[Wielkość zużycia węgla w tonach (jeśli występuje)]]=0),1,)</f>
        <v>0</v>
      </c>
      <c r="AE70" s="309">
        <f>IF(Wyniki_ankiet[[#This Row],[Wielkość zużycia gazu w m3 (jeśli występuje)]]&gt;0,1,)</f>
        <v>0</v>
      </c>
      <c r="AF70" s="309"/>
    </row>
    <row r="71" spans="1:32" ht="15.75" hidden="1" customHeight="1">
      <c r="A71" s="309">
        <v>67</v>
      </c>
      <c r="B71" s="309" t="s">
        <v>226</v>
      </c>
      <c r="C71" s="299">
        <f>SUM(BUD_MIESZK_A!U75:U237)</f>
        <v>2600</v>
      </c>
      <c r="D71" s="309" t="s">
        <v>442</v>
      </c>
      <c r="E71" s="309" t="s">
        <v>443</v>
      </c>
      <c r="F71" s="309" t="s">
        <v>225</v>
      </c>
      <c r="G71" s="309" t="s">
        <v>225</v>
      </c>
      <c r="H71" s="309" t="s">
        <v>225</v>
      </c>
      <c r="I71" s="309" t="s">
        <v>442</v>
      </c>
      <c r="J71" s="309" t="s">
        <v>442</v>
      </c>
      <c r="K71" s="309" t="s">
        <v>445</v>
      </c>
      <c r="L71" s="309" t="s">
        <v>446</v>
      </c>
      <c r="M71" s="314" t="s">
        <v>473</v>
      </c>
      <c r="N71" s="309" t="s">
        <v>455</v>
      </c>
      <c r="O71" s="309">
        <v>3</v>
      </c>
      <c r="P71" s="313">
        <f>IFERROR(Wyniki_ankiet[[#This Row],[Wielkość zużycia węgla w tonach (jeśli występuje)]]*1000/Wyniki_ankiet[[#This Row],[Powierzchnia ogrzewana w m2]],)</f>
        <v>0</v>
      </c>
      <c r="Q71" s="309">
        <v>0</v>
      </c>
      <c r="R71" s="312">
        <v>500</v>
      </c>
      <c r="S71" s="312">
        <f>IFERROR(Wyniki_ankiet[[#This Row],[Wielkość zużycia drewna w kg (jeśli występuje)]]/Wyniki_ankiet[[#This Row],[Powierzchnia ogrzewana w m2]],)</f>
        <v>0</v>
      </c>
      <c r="T71" s="309">
        <v>0</v>
      </c>
      <c r="U71" s="309"/>
      <c r="V71" s="309">
        <f>IFERROR(Wyniki_ankiet[[#This Row],[Olej opałowy zużycie w litrach]]/Wyniki_ankiet[[#This Row],[Powierzchnia ogrzewana w m2]],)</f>
        <v>0</v>
      </c>
      <c r="X71" s="309" t="s">
        <v>442</v>
      </c>
      <c r="Y71" s="309" t="s">
        <v>225</v>
      </c>
      <c r="AA71" s="309" t="s">
        <v>442</v>
      </c>
      <c r="AB71" s="309">
        <f>IF(AND(Wyniki_ankiet[[#This Row],[Wielkość zużycia węgla w tonach (jeśli występuje)]]&gt;0,Wyniki_ankiet[[#This Row],[Wielkość zużycia drewna w kg (jeśli występuje)]]&gt;0),1,)</f>
        <v>1</v>
      </c>
      <c r="AC71" s="309">
        <f>IF(AND(Wyniki_ankiet[[#This Row],[Wielkość zużycia węgla w tonach (jeśli występuje)]]&gt;0,Wyniki_ankiet[[#This Row],[Wielkość zużycia drewna w kg (jeśli występuje)]]=0),1,)</f>
        <v>0</v>
      </c>
      <c r="AD71" s="309">
        <f>IF(AND(Wyniki_ankiet[[#This Row],[Wielkość zużycia drewna w kg (jeśli występuje)]]&gt;0,Wyniki_ankiet[[#This Row],[Wielkość zużycia węgla w tonach (jeśli występuje)]]=0),1,)</f>
        <v>0</v>
      </c>
      <c r="AE71" s="309">
        <f>IF(Wyniki_ankiet[[#This Row],[Wielkość zużycia gazu w m3 (jeśli występuje)]]&gt;0,1,)</f>
        <v>0</v>
      </c>
      <c r="AF71" s="309"/>
    </row>
    <row r="72" spans="1:32" ht="15.75" hidden="1" customHeight="1">
      <c r="A72" s="309">
        <v>68</v>
      </c>
      <c r="B72" s="309" t="s">
        <v>226</v>
      </c>
      <c r="C72" s="299">
        <f>SUM(BUD_MIESZK_A!U76:U238)</f>
        <v>2600</v>
      </c>
      <c r="D72" s="309" t="s">
        <v>442</v>
      </c>
      <c r="E72" s="309" t="s">
        <v>443</v>
      </c>
      <c r="F72" s="299">
        <v>180</v>
      </c>
      <c r="G72" s="299">
        <v>180</v>
      </c>
      <c r="H72" s="299">
        <v>1914</v>
      </c>
      <c r="I72" s="309" t="s">
        <v>444</v>
      </c>
      <c r="J72" s="309" t="s">
        <v>442</v>
      </c>
      <c r="K72" s="309" t="s">
        <v>445</v>
      </c>
      <c r="L72" s="309" t="s">
        <v>446</v>
      </c>
      <c r="M72" s="314" t="s">
        <v>473</v>
      </c>
      <c r="N72" s="309" t="s">
        <v>484</v>
      </c>
      <c r="O72" s="309">
        <v>4</v>
      </c>
      <c r="P72" s="313">
        <f>IFERROR(Wyniki_ankiet[[#This Row],[Wielkość zużycia węgla w tonach (jeśli występuje)]]*1000/Wyniki_ankiet[[#This Row],[Powierzchnia ogrzewana w m2]],)</f>
        <v>22.222222222222221</v>
      </c>
      <c r="Q72" s="309">
        <v>0</v>
      </c>
      <c r="R72" s="312">
        <v>600</v>
      </c>
      <c r="S72" s="312">
        <f>IFERROR(Wyniki_ankiet[[#This Row],[Wielkość zużycia drewna w kg (jeśli występuje)]]/Wyniki_ankiet[[#This Row],[Powierzchnia ogrzewana w m2]],)</f>
        <v>3.3333333333333335</v>
      </c>
      <c r="T72" s="309" t="s">
        <v>485</v>
      </c>
      <c r="U72" s="309"/>
      <c r="V72" s="309">
        <f>IFERROR(Wyniki_ankiet[[#This Row],[Olej opałowy zużycie w litrach]]/Wyniki_ankiet[[#This Row],[Powierzchnia ogrzewana w m2]],)</f>
        <v>0</v>
      </c>
      <c r="X72" s="309" t="s">
        <v>442</v>
      </c>
      <c r="Y72" s="309" t="s">
        <v>225</v>
      </c>
      <c r="AA72" s="309" t="s">
        <v>444</v>
      </c>
      <c r="AB72" s="309">
        <f>IF(AND(Wyniki_ankiet[[#This Row],[Wielkość zużycia węgla w tonach (jeśli występuje)]]&gt;0,Wyniki_ankiet[[#This Row],[Wielkość zużycia drewna w kg (jeśli występuje)]]&gt;0),1,)</f>
        <v>1</v>
      </c>
      <c r="AC72" s="309">
        <f>IF(AND(Wyniki_ankiet[[#This Row],[Wielkość zużycia węgla w tonach (jeśli występuje)]]&gt;0,Wyniki_ankiet[[#This Row],[Wielkość zużycia drewna w kg (jeśli występuje)]]=0),1,)</f>
        <v>0</v>
      </c>
      <c r="AD72" s="309">
        <f>IF(AND(Wyniki_ankiet[[#This Row],[Wielkość zużycia drewna w kg (jeśli występuje)]]&gt;0,Wyniki_ankiet[[#This Row],[Wielkość zużycia węgla w tonach (jeśli występuje)]]=0),1,)</f>
        <v>0</v>
      </c>
      <c r="AE72" s="309">
        <f>IF(Wyniki_ankiet[[#This Row],[Wielkość zużycia gazu w m3 (jeśli występuje)]]&gt;0,1,)</f>
        <v>0</v>
      </c>
      <c r="AF72" s="309"/>
    </row>
    <row r="73" spans="1:32" ht="15.75" customHeight="1">
      <c r="A73" s="309">
        <v>69</v>
      </c>
      <c r="B73" s="309" t="s">
        <v>226</v>
      </c>
      <c r="C73" s="299">
        <f>SUM(BUD_MIESZK_A!U77:U239)</f>
        <v>2600</v>
      </c>
      <c r="D73" s="309" t="s">
        <v>442</v>
      </c>
      <c r="E73" s="309" t="s">
        <v>443</v>
      </c>
      <c r="F73" s="299">
        <v>68</v>
      </c>
      <c r="G73" s="299">
        <v>68</v>
      </c>
      <c r="H73" s="299">
        <v>1987</v>
      </c>
      <c r="I73" s="309" t="s">
        <v>444</v>
      </c>
      <c r="J73" s="309" t="s">
        <v>442</v>
      </c>
      <c r="K73" s="309" t="s">
        <v>445</v>
      </c>
      <c r="L73" s="309" t="s">
        <v>446</v>
      </c>
      <c r="M73" s="314" t="s">
        <v>473</v>
      </c>
      <c r="N73" s="309" t="s">
        <v>452</v>
      </c>
      <c r="O73" s="309">
        <v>3</v>
      </c>
      <c r="P73" s="313">
        <f>IFERROR(Wyniki_ankiet[[#This Row],[Wielkość zużycia węgla w tonach (jeśli występuje)]]*1000/Wyniki_ankiet[[#This Row],[Powierzchnia ogrzewana w m2]],)</f>
        <v>44.117647058823529</v>
      </c>
      <c r="Q73" s="309">
        <v>0</v>
      </c>
      <c r="R73" s="312"/>
      <c r="S73" s="312">
        <f>IFERROR(Wyniki_ankiet[[#This Row],[Wielkość zużycia drewna w kg (jeśli występuje)]]/Wyniki_ankiet[[#This Row],[Powierzchnia ogrzewana w m2]],)</f>
        <v>0</v>
      </c>
      <c r="T73" s="309">
        <v>0</v>
      </c>
      <c r="U73" s="309"/>
      <c r="V73" s="309">
        <f>IFERROR(Wyniki_ankiet[[#This Row],[Olej opałowy zużycie w litrach]]/Wyniki_ankiet[[#This Row],[Powierzchnia ogrzewana w m2]],)</f>
        <v>0</v>
      </c>
      <c r="X73" s="309" t="s">
        <v>444</v>
      </c>
      <c r="Y73" s="309" t="s">
        <v>453</v>
      </c>
      <c r="AA73" s="309" t="s">
        <v>444</v>
      </c>
      <c r="AB73" s="309">
        <f>IF(AND(Wyniki_ankiet[[#This Row],[Wielkość zużycia węgla w tonach (jeśli występuje)]]&gt;0,Wyniki_ankiet[[#This Row],[Wielkość zużycia drewna w kg (jeśli występuje)]]&gt;0),1,)</f>
        <v>0</v>
      </c>
      <c r="AC73" s="309">
        <f>IF(AND(Wyniki_ankiet[[#This Row],[Wielkość zużycia węgla w tonach (jeśli występuje)]]&gt;0,Wyniki_ankiet[[#This Row],[Wielkość zużycia drewna w kg (jeśli występuje)]]=0),1,)</f>
        <v>1</v>
      </c>
      <c r="AD73" s="309">
        <f>IF(AND(Wyniki_ankiet[[#This Row],[Wielkość zużycia drewna w kg (jeśli występuje)]]&gt;0,Wyniki_ankiet[[#This Row],[Wielkość zużycia węgla w tonach (jeśli występuje)]]=0),1,)</f>
        <v>0</v>
      </c>
      <c r="AE73" s="309">
        <f>IF(Wyniki_ankiet[[#This Row],[Wielkość zużycia gazu w m3 (jeśli występuje)]]&gt;0,1,)</f>
        <v>0</v>
      </c>
      <c r="AF73" s="309"/>
    </row>
    <row r="74" spans="1:32" ht="15.75" customHeight="1">
      <c r="A74" s="309">
        <v>70</v>
      </c>
      <c r="B74" s="309" t="s">
        <v>226</v>
      </c>
      <c r="C74" s="299">
        <f>SUM(BUD_MIESZK_A!U78:U240)</f>
        <v>2600</v>
      </c>
      <c r="D74" s="309" t="s">
        <v>442</v>
      </c>
      <c r="E74" s="309" t="s">
        <v>466</v>
      </c>
      <c r="F74" s="299">
        <v>55</v>
      </c>
      <c r="G74" s="299">
        <v>55</v>
      </c>
      <c r="H74" s="299">
        <v>1974</v>
      </c>
      <c r="I74" s="309" t="s">
        <v>442</v>
      </c>
      <c r="J74" s="309" t="s">
        <v>442</v>
      </c>
      <c r="K74" s="309" t="s">
        <v>464</v>
      </c>
      <c r="L74" s="309" t="s">
        <v>465</v>
      </c>
      <c r="M74" s="309" t="s">
        <v>458</v>
      </c>
      <c r="N74" s="309" t="s">
        <v>486</v>
      </c>
      <c r="O74" s="309">
        <v>3</v>
      </c>
      <c r="P74" s="313">
        <f>IFERROR(Wyniki_ankiet[[#This Row],[Wielkość zużycia węgla w tonach (jeśli występuje)]]*1000/Wyniki_ankiet[[#This Row],[Powierzchnia ogrzewana w m2]],)</f>
        <v>54.545454545454547</v>
      </c>
      <c r="Q74" s="309">
        <v>0</v>
      </c>
      <c r="R74" s="312"/>
      <c r="S74" s="312">
        <f>IFERROR(Wyniki_ankiet[[#This Row],[Wielkość zużycia drewna w kg (jeśli występuje)]]/Wyniki_ankiet[[#This Row],[Powierzchnia ogrzewana w m2]],)</f>
        <v>0</v>
      </c>
      <c r="T74" s="309">
        <v>0</v>
      </c>
      <c r="U74" s="309"/>
      <c r="V74" s="309">
        <f>IFERROR(Wyniki_ankiet[[#This Row],[Olej opałowy zużycie w litrach]]/Wyniki_ankiet[[#This Row],[Powierzchnia ogrzewana w m2]],)</f>
        <v>0</v>
      </c>
      <c r="X74" s="309" t="s">
        <v>442</v>
      </c>
      <c r="Y74" s="309" t="s">
        <v>225</v>
      </c>
      <c r="AA74" s="309" t="s">
        <v>444</v>
      </c>
      <c r="AB74" s="309">
        <f>IF(AND(Wyniki_ankiet[[#This Row],[Wielkość zużycia węgla w tonach (jeśli występuje)]]&gt;0,Wyniki_ankiet[[#This Row],[Wielkość zużycia drewna w kg (jeśli występuje)]]&gt;0),1,)</f>
        <v>0</v>
      </c>
      <c r="AC74" s="309">
        <f>IF(AND(Wyniki_ankiet[[#This Row],[Wielkość zużycia węgla w tonach (jeśli występuje)]]&gt;0,Wyniki_ankiet[[#This Row],[Wielkość zużycia drewna w kg (jeśli występuje)]]=0),1,)</f>
        <v>1</v>
      </c>
      <c r="AD74" s="309">
        <f>IF(AND(Wyniki_ankiet[[#This Row],[Wielkość zużycia drewna w kg (jeśli występuje)]]&gt;0,Wyniki_ankiet[[#This Row],[Wielkość zużycia węgla w tonach (jeśli występuje)]]=0),1,)</f>
        <v>0</v>
      </c>
      <c r="AE74" s="309">
        <f>IF(Wyniki_ankiet[[#This Row],[Wielkość zużycia gazu w m3 (jeśli występuje)]]&gt;0,1,)</f>
        <v>0</v>
      </c>
      <c r="AF74" s="309"/>
    </row>
    <row r="75" spans="1:32" ht="15.75" hidden="1" customHeight="1">
      <c r="A75" s="309" t="s">
        <v>487</v>
      </c>
      <c r="B75" s="309" t="s">
        <v>226</v>
      </c>
      <c r="C75" s="299">
        <f>SUM(BUD_MIESZK_A!U79:U241)</f>
        <v>2600</v>
      </c>
      <c r="D75" s="309" t="s">
        <v>442</v>
      </c>
      <c r="E75" s="309" t="s">
        <v>443</v>
      </c>
      <c r="F75" s="299">
        <v>150</v>
      </c>
      <c r="G75" s="299">
        <v>150</v>
      </c>
      <c r="H75" s="299">
        <v>1900</v>
      </c>
      <c r="I75" s="309" t="s">
        <v>442</v>
      </c>
      <c r="J75" s="309" t="s">
        <v>442</v>
      </c>
      <c r="K75" s="309" t="s">
        <v>445</v>
      </c>
      <c r="L75" s="309" t="s">
        <v>446</v>
      </c>
      <c r="M75" s="309" t="s">
        <v>451</v>
      </c>
      <c r="N75" s="309" t="s">
        <v>455</v>
      </c>
      <c r="O75" s="309">
        <v>5</v>
      </c>
      <c r="P75" s="313">
        <f>IFERROR(Wyniki_ankiet[[#This Row],[Wielkość zużycia węgla w tonach (jeśli występuje)]]*1000/Wyniki_ankiet[[#This Row],[Powierzchnia ogrzewana w m2]],)</f>
        <v>33.333333333333336</v>
      </c>
      <c r="Q75" s="309">
        <v>0</v>
      </c>
      <c r="R75" s="312">
        <v>1000</v>
      </c>
      <c r="S75" s="312">
        <f>IFERROR(Wyniki_ankiet[[#This Row],[Wielkość zużycia drewna w kg (jeśli występuje)]]/Wyniki_ankiet[[#This Row],[Powierzchnia ogrzewana w m2]],)</f>
        <v>6.666666666666667</v>
      </c>
      <c r="T75" s="309">
        <v>0</v>
      </c>
      <c r="U75" s="309"/>
      <c r="V75" s="309">
        <f>IFERROR(Wyniki_ankiet[[#This Row],[Olej opałowy zużycie w litrach]]/Wyniki_ankiet[[#This Row],[Powierzchnia ogrzewana w m2]],)</f>
        <v>0</v>
      </c>
      <c r="X75" s="309" t="s">
        <v>442</v>
      </c>
      <c r="Y75" s="309" t="s">
        <v>225</v>
      </c>
      <c r="AA75" s="309" t="s">
        <v>444</v>
      </c>
      <c r="AB75" s="309">
        <f>IF(AND(Wyniki_ankiet[[#This Row],[Wielkość zużycia węgla w tonach (jeśli występuje)]]&gt;0,Wyniki_ankiet[[#This Row],[Wielkość zużycia drewna w kg (jeśli występuje)]]&gt;0),1,)</f>
        <v>1</v>
      </c>
      <c r="AC75" s="309">
        <f>IF(AND(Wyniki_ankiet[[#This Row],[Wielkość zużycia węgla w tonach (jeśli występuje)]]&gt;0,Wyniki_ankiet[[#This Row],[Wielkość zużycia drewna w kg (jeśli występuje)]]=0),1,)</f>
        <v>0</v>
      </c>
      <c r="AD75" s="309">
        <f>IF(AND(Wyniki_ankiet[[#This Row],[Wielkość zużycia drewna w kg (jeśli występuje)]]&gt;0,Wyniki_ankiet[[#This Row],[Wielkość zużycia węgla w tonach (jeśli występuje)]]=0),1,)</f>
        <v>0</v>
      </c>
      <c r="AE75" s="309">
        <f>IF(Wyniki_ankiet[[#This Row],[Wielkość zużycia gazu w m3 (jeśli występuje)]]&gt;0,1,)</f>
        <v>0</v>
      </c>
      <c r="AF75" s="309"/>
    </row>
    <row r="76" spans="1:32" ht="15.75" customHeight="1">
      <c r="A76" s="309">
        <v>72</v>
      </c>
      <c r="B76" s="309" t="s">
        <v>226</v>
      </c>
      <c r="C76" s="299">
        <f>SUM(BUD_MIESZK_A!U80:U242)</f>
        <v>2600</v>
      </c>
      <c r="D76" s="309" t="s">
        <v>444</v>
      </c>
      <c r="E76" s="309" t="s">
        <v>443</v>
      </c>
      <c r="F76" s="299">
        <v>180</v>
      </c>
      <c r="G76" s="299">
        <v>160</v>
      </c>
      <c r="H76" s="299">
        <v>1911</v>
      </c>
      <c r="I76" s="309" t="s">
        <v>444</v>
      </c>
      <c r="J76" s="309" t="s">
        <v>444</v>
      </c>
      <c r="K76" s="309" t="s">
        <v>464</v>
      </c>
      <c r="L76" s="309" t="s">
        <v>446</v>
      </c>
      <c r="M76" s="309" t="s">
        <v>451</v>
      </c>
      <c r="N76" s="309" t="s">
        <v>452</v>
      </c>
      <c r="O76" s="309">
        <v>5.5</v>
      </c>
      <c r="P76" s="313">
        <f>IFERROR(Wyniki_ankiet[[#This Row],[Wielkość zużycia węgla w tonach (jeśli występuje)]]*1000/Wyniki_ankiet[[#This Row],[Powierzchnia ogrzewana w m2]],)</f>
        <v>34.375</v>
      </c>
      <c r="Q76" s="309">
        <v>0</v>
      </c>
      <c r="R76" s="312"/>
      <c r="S76" s="312">
        <f>IFERROR(Wyniki_ankiet[[#This Row],[Wielkość zużycia drewna w kg (jeśli występuje)]]/Wyniki_ankiet[[#This Row],[Powierzchnia ogrzewana w m2]],)</f>
        <v>0</v>
      </c>
      <c r="T76" s="309">
        <v>0</v>
      </c>
      <c r="U76" s="309"/>
      <c r="V76" s="309">
        <f>IFERROR(Wyniki_ankiet[[#This Row],[Olej opałowy zużycie w litrach]]/Wyniki_ankiet[[#This Row],[Powierzchnia ogrzewana w m2]],)</f>
        <v>0</v>
      </c>
      <c r="X76" s="309" t="s">
        <v>442</v>
      </c>
      <c r="Y76" s="309" t="s">
        <v>225</v>
      </c>
      <c r="AA76" s="309" t="s">
        <v>444</v>
      </c>
      <c r="AB76" s="309">
        <f>IF(AND(Wyniki_ankiet[[#This Row],[Wielkość zużycia węgla w tonach (jeśli występuje)]]&gt;0,Wyniki_ankiet[[#This Row],[Wielkość zużycia drewna w kg (jeśli występuje)]]&gt;0),1,)</f>
        <v>0</v>
      </c>
      <c r="AC76" s="309">
        <f>IF(AND(Wyniki_ankiet[[#This Row],[Wielkość zużycia węgla w tonach (jeśli występuje)]]&gt;0,Wyniki_ankiet[[#This Row],[Wielkość zużycia drewna w kg (jeśli występuje)]]=0),1,)</f>
        <v>1</v>
      </c>
      <c r="AD76" s="309">
        <f>IF(AND(Wyniki_ankiet[[#This Row],[Wielkość zużycia drewna w kg (jeśli występuje)]]&gt;0,Wyniki_ankiet[[#This Row],[Wielkość zużycia węgla w tonach (jeśli występuje)]]=0),1,)</f>
        <v>0</v>
      </c>
      <c r="AE76" s="309">
        <f>IF(Wyniki_ankiet[[#This Row],[Wielkość zużycia gazu w m3 (jeśli występuje)]]&gt;0,1,)</f>
        <v>0</v>
      </c>
      <c r="AF76" s="309"/>
    </row>
    <row r="77" spans="1:32" ht="15.75" customHeight="1">
      <c r="A77" s="309">
        <v>73</v>
      </c>
      <c r="B77" s="309" t="s">
        <v>226</v>
      </c>
      <c r="C77" s="299">
        <f>SUM(BUD_MIESZK_A!U81:U243)</f>
        <v>2600</v>
      </c>
      <c r="D77" s="309" t="s">
        <v>444</v>
      </c>
      <c r="E77" s="309" t="s">
        <v>443</v>
      </c>
      <c r="F77" s="299">
        <v>100</v>
      </c>
      <c r="G77" s="299">
        <v>100</v>
      </c>
      <c r="H77" s="309" t="s">
        <v>225</v>
      </c>
      <c r="I77" s="309" t="s">
        <v>442</v>
      </c>
      <c r="J77" s="309" t="s">
        <v>442</v>
      </c>
      <c r="K77" s="309" t="s">
        <v>445</v>
      </c>
      <c r="L77" s="309" t="s">
        <v>446</v>
      </c>
      <c r="M77" s="314" t="s">
        <v>473</v>
      </c>
      <c r="N77" s="309" t="s">
        <v>452</v>
      </c>
      <c r="O77" s="309">
        <v>5</v>
      </c>
      <c r="P77" s="313">
        <f>IFERROR(Wyniki_ankiet[[#This Row],[Wielkość zużycia węgla w tonach (jeśli występuje)]]*1000/Wyniki_ankiet[[#This Row],[Powierzchnia ogrzewana w m2]],)</f>
        <v>50</v>
      </c>
      <c r="Q77" s="309">
        <v>0</v>
      </c>
      <c r="R77" s="312"/>
      <c r="S77" s="312">
        <f>IFERROR(Wyniki_ankiet[[#This Row],[Wielkość zużycia drewna w kg (jeśli występuje)]]/Wyniki_ankiet[[#This Row],[Powierzchnia ogrzewana w m2]],)</f>
        <v>0</v>
      </c>
      <c r="T77" s="309">
        <v>0</v>
      </c>
      <c r="U77" s="309"/>
      <c r="V77" s="309">
        <f>IFERROR(Wyniki_ankiet[[#This Row],[Olej opałowy zużycie w litrach]]/Wyniki_ankiet[[#This Row],[Powierzchnia ogrzewana w m2]],)</f>
        <v>0</v>
      </c>
      <c r="X77" s="309" t="s">
        <v>442</v>
      </c>
      <c r="Y77" s="309" t="s">
        <v>225</v>
      </c>
      <c r="AA77" s="309" t="s">
        <v>442</v>
      </c>
      <c r="AB77" s="309">
        <f>IF(AND(Wyniki_ankiet[[#This Row],[Wielkość zużycia węgla w tonach (jeśli występuje)]]&gt;0,Wyniki_ankiet[[#This Row],[Wielkość zużycia drewna w kg (jeśli występuje)]]&gt;0),1,)</f>
        <v>0</v>
      </c>
      <c r="AC77" s="309">
        <f>IF(AND(Wyniki_ankiet[[#This Row],[Wielkość zużycia węgla w tonach (jeśli występuje)]]&gt;0,Wyniki_ankiet[[#This Row],[Wielkość zużycia drewna w kg (jeśli występuje)]]=0),1,)</f>
        <v>1</v>
      </c>
      <c r="AD77" s="309">
        <f>IF(AND(Wyniki_ankiet[[#This Row],[Wielkość zużycia drewna w kg (jeśli występuje)]]&gt;0,Wyniki_ankiet[[#This Row],[Wielkość zużycia węgla w tonach (jeśli występuje)]]=0),1,)</f>
        <v>0</v>
      </c>
      <c r="AE77" s="309">
        <f>IF(Wyniki_ankiet[[#This Row],[Wielkość zużycia gazu w m3 (jeśli występuje)]]&gt;0,1,)</f>
        <v>0</v>
      </c>
      <c r="AF77" s="309"/>
    </row>
    <row r="78" spans="1:32" ht="15.75" hidden="1" customHeight="1">
      <c r="A78" s="309">
        <v>74</v>
      </c>
      <c r="B78" s="309" t="s">
        <v>226</v>
      </c>
      <c r="C78" s="299">
        <f>SUM(BUD_MIESZK_A!U82:U244)</f>
        <v>2600</v>
      </c>
      <c r="D78" s="309" t="s">
        <v>225</v>
      </c>
      <c r="E78" s="309" t="s">
        <v>443</v>
      </c>
      <c r="F78" s="299">
        <v>160</v>
      </c>
      <c r="G78" s="299">
        <v>160</v>
      </c>
      <c r="H78" s="299">
        <v>1980</v>
      </c>
      <c r="I78" s="309" t="s">
        <v>442</v>
      </c>
      <c r="J78" s="309" t="s">
        <v>442</v>
      </c>
      <c r="K78" s="309" t="s">
        <v>445</v>
      </c>
      <c r="L78" s="309" t="s">
        <v>465</v>
      </c>
      <c r="M78" s="314" t="s">
        <v>473</v>
      </c>
      <c r="N78" s="309" t="s">
        <v>484</v>
      </c>
      <c r="O78" s="309">
        <v>5</v>
      </c>
      <c r="P78" s="313">
        <f>IFERROR(Wyniki_ankiet[[#This Row],[Wielkość zużycia węgla w tonach (jeśli występuje)]]*1000/Wyniki_ankiet[[#This Row],[Powierzchnia ogrzewana w m2]],)</f>
        <v>31.25</v>
      </c>
      <c r="Q78" s="309">
        <v>0</v>
      </c>
      <c r="R78" s="312">
        <v>6000</v>
      </c>
      <c r="S78" s="312">
        <f>IFERROR(Wyniki_ankiet[[#This Row],[Wielkość zużycia drewna w kg (jeśli występuje)]]/Wyniki_ankiet[[#This Row],[Powierzchnia ogrzewana w m2]],)</f>
        <v>37.5</v>
      </c>
      <c r="T78" s="309" t="s">
        <v>488</v>
      </c>
      <c r="U78" s="309"/>
      <c r="V78" s="309">
        <f>IFERROR(Wyniki_ankiet[[#This Row],[Olej opałowy zużycie w litrach]]/Wyniki_ankiet[[#This Row],[Powierzchnia ogrzewana w m2]],)</f>
        <v>0</v>
      </c>
      <c r="X78" s="309" t="s">
        <v>442</v>
      </c>
      <c r="Y78" s="309" t="s">
        <v>225</v>
      </c>
      <c r="AA78" s="309" t="s">
        <v>444</v>
      </c>
      <c r="AB78" s="309">
        <f>IF(AND(Wyniki_ankiet[[#This Row],[Wielkość zużycia węgla w tonach (jeśli występuje)]]&gt;0,Wyniki_ankiet[[#This Row],[Wielkość zużycia drewna w kg (jeśli występuje)]]&gt;0),1,)</f>
        <v>1</v>
      </c>
      <c r="AC78" s="309">
        <f>IF(AND(Wyniki_ankiet[[#This Row],[Wielkość zużycia węgla w tonach (jeśli występuje)]]&gt;0,Wyniki_ankiet[[#This Row],[Wielkość zużycia drewna w kg (jeśli występuje)]]=0),1,)</f>
        <v>0</v>
      </c>
      <c r="AD78" s="309">
        <f>IF(AND(Wyniki_ankiet[[#This Row],[Wielkość zużycia drewna w kg (jeśli występuje)]]&gt;0,Wyniki_ankiet[[#This Row],[Wielkość zużycia węgla w tonach (jeśli występuje)]]=0),1,)</f>
        <v>0</v>
      </c>
      <c r="AE78" s="309">
        <f>IF(Wyniki_ankiet[[#This Row],[Wielkość zużycia gazu w m3 (jeśli występuje)]]&gt;0,1,)</f>
        <v>0</v>
      </c>
      <c r="AF78" s="309"/>
    </row>
    <row r="79" spans="1:32" ht="15.75" customHeight="1">
      <c r="A79" s="309">
        <v>75</v>
      </c>
      <c r="B79" s="309" t="s">
        <v>226</v>
      </c>
      <c r="C79" s="299">
        <f>SUM(BUD_MIESZK_A!U83:U245)</f>
        <v>2600</v>
      </c>
      <c r="D79" s="309" t="s">
        <v>442</v>
      </c>
      <c r="E79" s="309" t="s">
        <v>443</v>
      </c>
      <c r="F79" s="299">
        <v>250</v>
      </c>
      <c r="G79" s="299">
        <v>250</v>
      </c>
      <c r="H79" s="299">
        <v>2013</v>
      </c>
      <c r="I79" s="309" t="s">
        <v>444</v>
      </c>
      <c r="J79" s="309" t="s">
        <v>444</v>
      </c>
      <c r="K79" s="309" t="s">
        <v>445</v>
      </c>
      <c r="L79" s="309" t="s">
        <v>446</v>
      </c>
      <c r="M79" s="309" t="s">
        <v>447</v>
      </c>
      <c r="N79" s="309" t="s">
        <v>452</v>
      </c>
      <c r="O79" s="309">
        <v>4</v>
      </c>
      <c r="P79" s="313">
        <f>IFERROR(Wyniki_ankiet[[#This Row],[Wielkość zużycia węgla w tonach (jeśli występuje)]]*1000/Wyniki_ankiet[[#This Row],[Powierzchnia ogrzewana w m2]],)</f>
        <v>16</v>
      </c>
      <c r="Q79" s="309">
        <v>0</v>
      </c>
      <c r="R79" s="312"/>
      <c r="S79" s="312">
        <f>IFERROR(Wyniki_ankiet[[#This Row],[Wielkość zużycia drewna w kg (jeśli występuje)]]/Wyniki_ankiet[[#This Row],[Powierzchnia ogrzewana w m2]],)</f>
        <v>0</v>
      </c>
      <c r="T79" s="309">
        <v>0</v>
      </c>
      <c r="U79" s="309"/>
      <c r="V79" s="309">
        <f>IFERROR(Wyniki_ankiet[[#This Row],[Olej opałowy zużycie w litrach]]/Wyniki_ankiet[[#This Row],[Powierzchnia ogrzewana w m2]],)</f>
        <v>0</v>
      </c>
      <c r="X79" s="309" t="s">
        <v>442</v>
      </c>
      <c r="Y79" s="309" t="s">
        <v>225</v>
      </c>
      <c r="AA79" s="309" t="s">
        <v>444</v>
      </c>
      <c r="AB79" s="309">
        <f>IF(AND(Wyniki_ankiet[[#This Row],[Wielkość zużycia węgla w tonach (jeśli występuje)]]&gt;0,Wyniki_ankiet[[#This Row],[Wielkość zużycia drewna w kg (jeśli występuje)]]&gt;0),1,)</f>
        <v>0</v>
      </c>
      <c r="AC79" s="309">
        <f>IF(AND(Wyniki_ankiet[[#This Row],[Wielkość zużycia węgla w tonach (jeśli występuje)]]&gt;0,Wyniki_ankiet[[#This Row],[Wielkość zużycia drewna w kg (jeśli występuje)]]=0),1,)</f>
        <v>1</v>
      </c>
      <c r="AD79" s="309">
        <f>IF(AND(Wyniki_ankiet[[#This Row],[Wielkość zużycia drewna w kg (jeśli występuje)]]&gt;0,Wyniki_ankiet[[#This Row],[Wielkość zużycia węgla w tonach (jeśli występuje)]]=0),1,)</f>
        <v>0</v>
      </c>
      <c r="AE79" s="309">
        <f>IF(Wyniki_ankiet[[#This Row],[Wielkość zużycia gazu w m3 (jeśli występuje)]]&gt;0,1,)</f>
        <v>0</v>
      </c>
      <c r="AF79" s="309"/>
    </row>
    <row r="80" spans="1:32" ht="15.75" customHeight="1">
      <c r="A80" s="309">
        <v>76</v>
      </c>
      <c r="B80" s="309" t="s">
        <v>226</v>
      </c>
      <c r="C80" s="299">
        <f>SUM(BUD_MIESZK_A!U84:U246)</f>
        <v>2600</v>
      </c>
      <c r="D80" s="309" t="s">
        <v>442</v>
      </c>
      <c r="E80" s="309" t="s">
        <v>225</v>
      </c>
      <c r="F80" s="299">
        <v>100</v>
      </c>
      <c r="G80" s="299">
        <v>100</v>
      </c>
      <c r="H80" s="309" t="s">
        <v>225</v>
      </c>
      <c r="I80" s="309" t="s">
        <v>442</v>
      </c>
      <c r="J80" s="309" t="s">
        <v>442</v>
      </c>
      <c r="K80" s="309" t="s">
        <v>481</v>
      </c>
      <c r="L80" s="309" t="s">
        <v>446</v>
      </c>
      <c r="M80" s="309" t="s">
        <v>451</v>
      </c>
      <c r="N80" s="309" t="s">
        <v>452</v>
      </c>
      <c r="O80" s="309">
        <v>5</v>
      </c>
      <c r="P80" s="313">
        <f>IFERROR(Wyniki_ankiet[[#This Row],[Wielkość zużycia węgla w tonach (jeśli występuje)]]*1000/Wyniki_ankiet[[#This Row],[Powierzchnia ogrzewana w m2]],)</f>
        <v>50</v>
      </c>
      <c r="Q80" s="309">
        <v>0</v>
      </c>
      <c r="R80" s="312"/>
      <c r="S80" s="312">
        <f>IFERROR(Wyniki_ankiet[[#This Row],[Wielkość zużycia drewna w kg (jeśli występuje)]]/Wyniki_ankiet[[#This Row],[Powierzchnia ogrzewana w m2]],)</f>
        <v>0</v>
      </c>
      <c r="T80" s="309">
        <v>0</v>
      </c>
      <c r="U80" s="309"/>
      <c r="V80" s="309">
        <f>IFERROR(Wyniki_ankiet[[#This Row],[Olej opałowy zużycie w litrach]]/Wyniki_ankiet[[#This Row],[Powierzchnia ogrzewana w m2]],)</f>
        <v>0</v>
      </c>
      <c r="X80" s="309" t="s">
        <v>442</v>
      </c>
      <c r="Y80" s="309" t="s">
        <v>225</v>
      </c>
      <c r="AA80" s="309" t="s">
        <v>444</v>
      </c>
      <c r="AB80" s="309">
        <f>IF(AND(Wyniki_ankiet[[#This Row],[Wielkość zużycia węgla w tonach (jeśli występuje)]]&gt;0,Wyniki_ankiet[[#This Row],[Wielkość zużycia drewna w kg (jeśli występuje)]]&gt;0),1,)</f>
        <v>0</v>
      </c>
      <c r="AC80" s="309">
        <f>IF(AND(Wyniki_ankiet[[#This Row],[Wielkość zużycia węgla w tonach (jeśli występuje)]]&gt;0,Wyniki_ankiet[[#This Row],[Wielkość zużycia drewna w kg (jeśli występuje)]]=0),1,)</f>
        <v>1</v>
      </c>
      <c r="AD80" s="309">
        <f>IF(AND(Wyniki_ankiet[[#This Row],[Wielkość zużycia drewna w kg (jeśli występuje)]]&gt;0,Wyniki_ankiet[[#This Row],[Wielkość zużycia węgla w tonach (jeśli występuje)]]=0),1,)</f>
        <v>0</v>
      </c>
      <c r="AE80" s="309">
        <f>IF(Wyniki_ankiet[[#This Row],[Wielkość zużycia gazu w m3 (jeśli występuje)]]&gt;0,1,)</f>
        <v>0</v>
      </c>
      <c r="AF80" s="309"/>
    </row>
    <row r="81" spans="1:32" ht="15.75" hidden="1" customHeight="1">
      <c r="A81" s="309">
        <v>77</v>
      </c>
      <c r="B81" s="309" t="s">
        <v>226</v>
      </c>
      <c r="C81" s="299">
        <f>SUM(BUD_MIESZK_A!U85:U247)</f>
        <v>2600</v>
      </c>
      <c r="D81" s="309" t="s">
        <v>225</v>
      </c>
      <c r="E81" s="309" t="s">
        <v>443</v>
      </c>
      <c r="F81" s="299">
        <v>182</v>
      </c>
      <c r="G81" s="299">
        <v>182</v>
      </c>
      <c r="H81" s="299">
        <v>1914</v>
      </c>
      <c r="I81" s="309" t="s">
        <v>444</v>
      </c>
      <c r="J81" s="309" t="s">
        <v>444</v>
      </c>
      <c r="K81" s="309" t="s">
        <v>445</v>
      </c>
      <c r="L81" s="309" t="s">
        <v>446</v>
      </c>
      <c r="M81" s="314" t="s">
        <v>473</v>
      </c>
      <c r="N81" s="309" t="s">
        <v>455</v>
      </c>
      <c r="O81" s="309">
        <v>5</v>
      </c>
      <c r="P81" s="313">
        <f>IFERROR(Wyniki_ankiet[[#This Row],[Wielkość zużycia węgla w tonach (jeśli występuje)]]*1000/Wyniki_ankiet[[#This Row],[Powierzchnia ogrzewana w m2]],)</f>
        <v>27.472527472527471</v>
      </c>
      <c r="Q81" s="309">
        <v>0</v>
      </c>
      <c r="R81" s="312">
        <v>3000</v>
      </c>
      <c r="S81" s="312">
        <f>IFERROR(Wyniki_ankiet[[#This Row],[Wielkość zużycia drewna w kg (jeśli występuje)]]/Wyniki_ankiet[[#This Row],[Powierzchnia ogrzewana w m2]],)</f>
        <v>16.483516483516482</v>
      </c>
      <c r="T81" s="309">
        <v>0</v>
      </c>
      <c r="U81" s="309"/>
      <c r="V81" s="309">
        <f>IFERROR(Wyniki_ankiet[[#This Row],[Olej opałowy zużycie w litrach]]/Wyniki_ankiet[[#This Row],[Powierzchnia ogrzewana w m2]],)</f>
        <v>0</v>
      </c>
      <c r="X81" s="309" t="s">
        <v>442</v>
      </c>
      <c r="Y81" s="309" t="s">
        <v>225</v>
      </c>
      <c r="AA81" s="309" t="s">
        <v>444</v>
      </c>
      <c r="AB81" s="309">
        <f>IF(AND(Wyniki_ankiet[[#This Row],[Wielkość zużycia węgla w tonach (jeśli występuje)]]&gt;0,Wyniki_ankiet[[#This Row],[Wielkość zużycia drewna w kg (jeśli występuje)]]&gt;0),1,)</f>
        <v>1</v>
      </c>
      <c r="AC81" s="309">
        <f>IF(AND(Wyniki_ankiet[[#This Row],[Wielkość zużycia węgla w tonach (jeśli występuje)]]&gt;0,Wyniki_ankiet[[#This Row],[Wielkość zużycia drewna w kg (jeśli występuje)]]=0),1,)</f>
        <v>0</v>
      </c>
      <c r="AD81" s="309">
        <f>IF(AND(Wyniki_ankiet[[#This Row],[Wielkość zużycia drewna w kg (jeśli występuje)]]&gt;0,Wyniki_ankiet[[#This Row],[Wielkość zużycia węgla w tonach (jeśli występuje)]]=0),1,)</f>
        <v>0</v>
      </c>
      <c r="AE81" s="309">
        <f>IF(Wyniki_ankiet[[#This Row],[Wielkość zużycia gazu w m3 (jeśli występuje)]]&gt;0,1,)</f>
        <v>0</v>
      </c>
      <c r="AF81" s="309"/>
    </row>
    <row r="82" spans="1:32" ht="15.75" customHeight="1">
      <c r="A82" s="309">
        <v>78</v>
      </c>
      <c r="B82" s="309" t="s">
        <v>226</v>
      </c>
      <c r="C82" s="299">
        <f>SUM(BUD_MIESZK_A!U86:U248)</f>
        <v>2600</v>
      </c>
      <c r="D82" s="309" t="s">
        <v>442</v>
      </c>
      <c r="E82" s="309" t="s">
        <v>450</v>
      </c>
      <c r="F82" s="299">
        <v>107</v>
      </c>
      <c r="G82" s="299">
        <v>107</v>
      </c>
      <c r="H82" s="299">
        <v>1980</v>
      </c>
      <c r="I82" s="309" t="s">
        <v>444</v>
      </c>
      <c r="J82" s="309" t="s">
        <v>444</v>
      </c>
      <c r="K82" s="309" t="s">
        <v>445</v>
      </c>
      <c r="L82" s="309" t="s">
        <v>446</v>
      </c>
      <c r="M82" s="314" t="s">
        <v>473</v>
      </c>
      <c r="N82" s="309" t="s">
        <v>452</v>
      </c>
      <c r="O82" s="309">
        <v>4</v>
      </c>
      <c r="P82" s="313">
        <f>IFERROR(Wyniki_ankiet[[#This Row],[Wielkość zużycia węgla w tonach (jeśli występuje)]]*1000/Wyniki_ankiet[[#This Row],[Powierzchnia ogrzewana w m2]],)</f>
        <v>37.383177570093459</v>
      </c>
      <c r="Q82" s="309">
        <v>0</v>
      </c>
      <c r="R82" s="312"/>
      <c r="S82" s="312">
        <f>IFERROR(Wyniki_ankiet[[#This Row],[Wielkość zużycia drewna w kg (jeśli występuje)]]/Wyniki_ankiet[[#This Row],[Powierzchnia ogrzewana w m2]],)</f>
        <v>0</v>
      </c>
      <c r="T82" s="309">
        <v>0</v>
      </c>
      <c r="U82" s="309"/>
      <c r="V82" s="309">
        <f>IFERROR(Wyniki_ankiet[[#This Row],[Olej opałowy zużycie w litrach]]/Wyniki_ankiet[[#This Row],[Powierzchnia ogrzewana w m2]],)</f>
        <v>0</v>
      </c>
      <c r="X82" s="309" t="s">
        <v>442</v>
      </c>
      <c r="Y82" s="309" t="s">
        <v>225</v>
      </c>
      <c r="AA82" s="309" t="s">
        <v>442</v>
      </c>
      <c r="AB82" s="309">
        <f>IF(AND(Wyniki_ankiet[[#This Row],[Wielkość zużycia węgla w tonach (jeśli występuje)]]&gt;0,Wyniki_ankiet[[#This Row],[Wielkość zużycia drewna w kg (jeśli występuje)]]&gt;0),1,)</f>
        <v>0</v>
      </c>
      <c r="AC82" s="309">
        <f>IF(AND(Wyniki_ankiet[[#This Row],[Wielkość zużycia węgla w tonach (jeśli występuje)]]&gt;0,Wyniki_ankiet[[#This Row],[Wielkość zużycia drewna w kg (jeśli występuje)]]=0),1,)</f>
        <v>1</v>
      </c>
      <c r="AD82" s="309">
        <f>IF(AND(Wyniki_ankiet[[#This Row],[Wielkość zużycia drewna w kg (jeśli występuje)]]&gt;0,Wyniki_ankiet[[#This Row],[Wielkość zużycia węgla w tonach (jeśli występuje)]]=0),1,)</f>
        <v>0</v>
      </c>
      <c r="AE82" s="309">
        <f>IF(Wyniki_ankiet[[#This Row],[Wielkość zużycia gazu w m3 (jeśli występuje)]]&gt;0,1,)</f>
        <v>0</v>
      </c>
      <c r="AF82" s="309"/>
    </row>
    <row r="83" spans="1:32" ht="15.75" hidden="1" customHeight="1">
      <c r="A83" s="309">
        <v>79</v>
      </c>
      <c r="B83" s="309" t="s">
        <v>226</v>
      </c>
      <c r="C83" s="299">
        <f>SUM(BUD_MIESZK_A!U87:U249)</f>
        <v>2600</v>
      </c>
      <c r="D83" s="309" t="s">
        <v>444</v>
      </c>
      <c r="E83" s="309" t="s">
        <v>443</v>
      </c>
      <c r="F83" s="299">
        <v>85</v>
      </c>
      <c r="G83" s="299">
        <v>85</v>
      </c>
      <c r="H83" s="299">
        <v>1900</v>
      </c>
      <c r="I83" s="309" t="s">
        <v>442</v>
      </c>
      <c r="J83" s="309" t="s">
        <v>442</v>
      </c>
      <c r="K83" s="309" t="s">
        <v>445</v>
      </c>
      <c r="L83" s="309" t="s">
        <v>446</v>
      </c>
      <c r="M83" s="309" t="s">
        <v>451</v>
      </c>
      <c r="N83" s="309" t="s">
        <v>455</v>
      </c>
      <c r="O83" s="309">
        <v>2</v>
      </c>
      <c r="P83" s="313">
        <f>IFERROR(Wyniki_ankiet[[#This Row],[Wielkość zużycia węgla w tonach (jeśli występuje)]]*1000/Wyniki_ankiet[[#This Row],[Powierzchnia ogrzewana w m2]],)</f>
        <v>23.529411764705884</v>
      </c>
      <c r="Q83" s="309">
        <v>0</v>
      </c>
      <c r="R83" s="312">
        <v>1000</v>
      </c>
      <c r="S83" s="312">
        <f>IFERROR(Wyniki_ankiet[[#This Row],[Wielkość zużycia drewna w kg (jeśli występuje)]]/Wyniki_ankiet[[#This Row],[Powierzchnia ogrzewana w m2]],)</f>
        <v>11.764705882352942</v>
      </c>
      <c r="T83" s="309">
        <v>0</v>
      </c>
      <c r="U83" s="309"/>
      <c r="V83" s="309">
        <f>IFERROR(Wyniki_ankiet[[#This Row],[Olej opałowy zużycie w litrach]]/Wyniki_ankiet[[#This Row],[Powierzchnia ogrzewana w m2]],)</f>
        <v>0</v>
      </c>
      <c r="X83" s="309" t="s">
        <v>442</v>
      </c>
      <c r="Y83" s="309" t="s">
        <v>225</v>
      </c>
      <c r="AA83" s="309" t="s">
        <v>444</v>
      </c>
      <c r="AB83" s="309">
        <f>IF(AND(Wyniki_ankiet[[#This Row],[Wielkość zużycia węgla w tonach (jeśli występuje)]]&gt;0,Wyniki_ankiet[[#This Row],[Wielkość zużycia drewna w kg (jeśli występuje)]]&gt;0),1,)</f>
        <v>1</v>
      </c>
      <c r="AC83" s="309">
        <f>IF(AND(Wyniki_ankiet[[#This Row],[Wielkość zużycia węgla w tonach (jeśli występuje)]]&gt;0,Wyniki_ankiet[[#This Row],[Wielkość zużycia drewna w kg (jeśli występuje)]]=0),1,)</f>
        <v>0</v>
      </c>
      <c r="AD83" s="309">
        <f>IF(AND(Wyniki_ankiet[[#This Row],[Wielkość zużycia drewna w kg (jeśli występuje)]]&gt;0,Wyniki_ankiet[[#This Row],[Wielkość zużycia węgla w tonach (jeśli występuje)]]=0),1,)</f>
        <v>0</v>
      </c>
      <c r="AE83" s="309">
        <f>IF(Wyniki_ankiet[[#This Row],[Wielkość zużycia gazu w m3 (jeśli występuje)]]&gt;0,1,)</f>
        <v>0</v>
      </c>
      <c r="AF83" s="309"/>
    </row>
    <row r="84" spans="1:32" ht="15.75" hidden="1" customHeight="1">
      <c r="A84" s="309">
        <v>80</v>
      </c>
      <c r="B84" s="309" t="s">
        <v>226</v>
      </c>
      <c r="C84" s="299">
        <f>SUM(BUD_MIESZK_A!U88:U250)</f>
        <v>2600</v>
      </c>
      <c r="D84" s="309" t="s">
        <v>442</v>
      </c>
      <c r="E84" s="309" t="s">
        <v>443</v>
      </c>
      <c r="F84" s="299">
        <v>90</v>
      </c>
      <c r="G84" s="299">
        <v>90</v>
      </c>
      <c r="H84" s="299">
        <v>1993</v>
      </c>
      <c r="I84" s="309" t="s">
        <v>442</v>
      </c>
      <c r="J84" s="309" t="s">
        <v>225</v>
      </c>
      <c r="K84" s="309" t="s">
        <v>454</v>
      </c>
      <c r="L84" s="309" t="s">
        <v>465</v>
      </c>
      <c r="M84" s="309" t="s">
        <v>451</v>
      </c>
      <c r="N84" s="309" t="s">
        <v>455</v>
      </c>
      <c r="O84" s="309">
        <v>2</v>
      </c>
      <c r="P84" s="313">
        <f>IFERROR(Wyniki_ankiet[[#This Row],[Wielkość zużycia węgla w tonach (jeśli występuje)]]*1000/Wyniki_ankiet[[#This Row],[Powierzchnia ogrzewana w m2]],)</f>
        <v>22.222222222222221</v>
      </c>
      <c r="Q84" s="309">
        <v>0</v>
      </c>
      <c r="R84" s="312">
        <v>6000</v>
      </c>
      <c r="S84" s="312">
        <f>IFERROR(Wyniki_ankiet[[#This Row],[Wielkość zużycia drewna w kg (jeśli występuje)]]/Wyniki_ankiet[[#This Row],[Powierzchnia ogrzewana w m2]],)</f>
        <v>66.666666666666671</v>
      </c>
      <c r="T84" s="309">
        <v>0</v>
      </c>
      <c r="U84" s="309"/>
      <c r="V84" s="309">
        <f>IFERROR(Wyniki_ankiet[[#This Row],[Olej opałowy zużycie w litrach]]/Wyniki_ankiet[[#This Row],[Powierzchnia ogrzewana w m2]],)</f>
        <v>0</v>
      </c>
      <c r="X84" s="309" t="s">
        <v>442</v>
      </c>
      <c r="Y84" s="309" t="s">
        <v>225</v>
      </c>
      <c r="AA84" s="309" t="s">
        <v>444</v>
      </c>
      <c r="AB84" s="309">
        <f>IF(AND(Wyniki_ankiet[[#This Row],[Wielkość zużycia węgla w tonach (jeśli występuje)]]&gt;0,Wyniki_ankiet[[#This Row],[Wielkość zużycia drewna w kg (jeśli występuje)]]&gt;0),1,)</f>
        <v>1</v>
      </c>
      <c r="AC84" s="309">
        <f>IF(AND(Wyniki_ankiet[[#This Row],[Wielkość zużycia węgla w tonach (jeśli występuje)]]&gt;0,Wyniki_ankiet[[#This Row],[Wielkość zużycia drewna w kg (jeśli występuje)]]=0),1,)</f>
        <v>0</v>
      </c>
      <c r="AD84" s="309">
        <f>IF(AND(Wyniki_ankiet[[#This Row],[Wielkość zużycia drewna w kg (jeśli występuje)]]&gt;0,Wyniki_ankiet[[#This Row],[Wielkość zużycia węgla w tonach (jeśli występuje)]]=0),1,)</f>
        <v>0</v>
      </c>
      <c r="AE84" s="309">
        <f>IF(Wyniki_ankiet[[#This Row],[Wielkość zużycia gazu w m3 (jeśli występuje)]]&gt;0,1,)</f>
        <v>0</v>
      </c>
      <c r="AF84" s="309"/>
    </row>
    <row r="85" spans="1:32" ht="15.75" customHeight="1">
      <c r="A85" s="309">
        <v>81</v>
      </c>
      <c r="B85" s="309" t="s">
        <v>226</v>
      </c>
      <c r="C85" s="299">
        <f>SUM(BUD_MIESZK_A!U89:U251)</f>
        <v>2600</v>
      </c>
      <c r="D85" s="309" t="s">
        <v>442</v>
      </c>
      <c r="E85" s="309" t="s">
        <v>443</v>
      </c>
      <c r="F85" s="299">
        <v>144</v>
      </c>
      <c r="G85" s="299">
        <v>144</v>
      </c>
      <c r="H85" s="299">
        <v>2003</v>
      </c>
      <c r="I85" s="309" t="s">
        <v>444</v>
      </c>
      <c r="J85" s="309" t="s">
        <v>444</v>
      </c>
      <c r="K85" s="309" t="s">
        <v>445</v>
      </c>
      <c r="L85" s="309" t="s">
        <v>446</v>
      </c>
      <c r="M85" s="314" t="s">
        <v>473</v>
      </c>
      <c r="N85" s="309" t="s">
        <v>452</v>
      </c>
      <c r="O85" s="309">
        <v>4</v>
      </c>
      <c r="P85" s="313">
        <f>IFERROR(Wyniki_ankiet[[#This Row],[Wielkość zużycia węgla w tonach (jeśli występuje)]]*1000/Wyniki_ankiet[[#This Row],[Powierzchnia ogrzewana w m2]],)</f>
        <v>27.777777777777779</v>
      </c>
      <c r="Q85" s="309">
        <v>0</v>
      </c>
      <c r="R85" s="312"/>
      <c r="S85" s="312">
        <f>IFERROR(Wyniki_ankiet[[#This Row],[Wielkość zużycia drewna w kg (jeśli występuje)]]/Wyniki_ankiet[[#This Row],[Powierzchnia ogrzewana w m2]],)</f>
        <v>0</v>
      </c>
      <c r="T85" s="309">
        <v>0</v>
      </c>
      <c r="U85" s="309"/>
      <c r="V85" s="309">
        <f>IFERROR(Wyniki_ankiet[[#This Row],[Olej opałowy zużycie w litrach]]/Wyniki_ankiet[[#This Row],[Powierzchnia ogrzewana w m2]],)</f>
        <v>0</v>
      </c>
      <c r="X85" s="309" t="s">
        <v>442</v>
      </c>
      <c r="Y85" s="309" t="s">
        <v>225</v>
      </c>
      <c r="AA85" s="309" t="s">
        <v>442</v>
      </c>
      <c r="AB85" s="309">
        <f>IF(AND(Wyniki_ankiet[[#This Row],[Wielkość zużycia węgla w tonach (jeśli występuje)]]&gt;0,Wyniki_ankiet[[#This Row],[Wielkość zużycia drewna w kg (jeśli występuje)]]&gt;0),1,)</f>
        <v>0</v>
      </c>
      <c r="AC85" s="309">
        <f>IF(AND(Wyniki_ankiet[[#This Row],[Wielkość zużycia węgla w tonach (jeśli występuje)]]&gt;0,Wyniki_ankiet[[#This Row],[Wielkość zużycia drewna w kg (jeśli występuje)]]=0),1,)</f>
        <v>1</v>
      </c>
      <c r="AD85" s="309">
        <f>IF(AND(Wyniki_ankiet[[#This Row],[Wielkość zużycia drewna w kg (jeśli występuje)]]&gt;0,Wyniki_ankiet[[#This Row],[Wielkość zużycia węgla w tonach (jeśli występuje)]]=0),1,)</f>
        <v>0</v>
      </c>
      <c r="AE85" s="309">
        <f>IF(Wyniki_ankiet[[#This Row],[Wielkość zużycia gazu w m3 (jeśli występuje)]]&gt;0,1,)</f>
        <v>0</v>
      </c>
      <c r="AF85" s="309"/>
    </row>
    <row r="86" spans="1:32" ht="15.75" hidden="1" customHeight="1">
      <c r="A86" s="309">
        <v>82</v>
      </c>
      <c r="B86" s="309" t="s">
        <v>226</v>
      </c>
      <c r="C86" s="299">
        <f>SUM(BUD_MIESZK_A!U90:U252)</f>
        <v>2600</v>
      </c>
      <c r="D86" s="309" t="s">
        <v>444</v>
      </c>
      <c r="E86" s="309" t="s">
        <v>443</v>
      </c>
      <c r="F86" s="299">
        <v>200</v>
      </c>
      <c r="G86" s="299">
        <v>160</v>
      </c>
      <c r="H86" s="309" t="s">
        <v>225</v>
      </c>
      <c r="I86" s="309" t="s">
        <v>442</v>
      </c>
      <c r="J86" s="309" t="s">
        <v>442</v>
      </c>
      <c r="K86" s="309" t="s">
        <v>445</v>
      </c>
      <c r="L86" s="309" t="s">
        <v>465</v>
      </c>
      <c r="M86" s="314" t="s">
        <v>473</v>
      </c>
      <c r="N86" s="309" t="s">
        <v>484</v>
      </c>
      <c r="O86" s="309">
        <v>5</v>
      </c>
      <c r="P86" s="313">
        <f>IFERROR(Wyniki_ankiet[[#This Row],[Wielkość zużycia węgla w tonach (jeśli występuje)]]*1000/Wyniki_ankiet[[#This Row],[Powierzchnia ogrzewana w m2]],)</f>
        <v>31.25</v>
      </c>
      <c r="Q86" s="309">
        <v>0</v>
      </c>
      <c r="R86" s="312">
        <v>6000</v>
      </c>
      <c r="S86" s="312">
        <f>IFERROR(Wyniki_ankiet[[#This Row],[Wielkość zużycia drewna w kg (jeśli występuje)]]/Wyniki_ankiet[[#This Row],[Powierzchnia ogrzewana w m2]],)</f>
        <v>37.5</v>
      </c>
      <c r="T86" s="309" t="s">
        <v>488</v>
      </c>
      <c r="U86" s="309"/>
      <c r="V86" s="309">
        <f>IFERROR(Wyniki_ankiet[[#This Row],[Olej opałowy zużycie w litrach]]/Wyniki_ankiet[[#This Row],[Powierzchnia ogrzewana w m2]],)</f>
        <v>0</v>
      </c>
      <c r="X86" s="309" t="s">
        <v>442</v>
      </c>
      <c r="Y86" s="309" t="s">
        <v>225</v>
      </c>
      <c r="AA86" s="309" t="s">
        <v>444</v>
      </c>
      <c r="AB86" s="309">
        <f>IF(AND(Wyniki_ankiet[[#This Row],[Wielkość zużycia węgla w tonach (jeśli występuje)]]&gt;0,Wyniki_ankiet[[#This Row],[Wielkość zużycia drewna w kg (jeśli występuje)]]&gt;0),1,)</f>
        <v>1</v>
      </c>
      <c r="AC86" s="309">
        <f>IF(AND(Wyniki_ankiet[[#This Row],[Wielkość zużycia węgla w tonach (jeśli występuje)]]&gt;0,Wyniki_ankiet[[#This Row],[Wielkość zużycia drewna w kg (jeśli występuje)]]=0),1,)</f>
        <v>0</v>
      </c>
      <c r="AD86" s="309">
        <f>IF(AND(Wyniki_ankiet[[#This Row],[Wielkość zużycia drewna w kg (jeśli występuje)]]&gt;0,Wyniki_ankiet[[#This Row],[Wielkość zużycia węgla w tonach (jeśli występuje)]]=0),1,)</f>
        <v>0</v>
      </c>
      <c r="AE86" s="309">
        <f>IF(Wyniki_ankiet[[#This Row],[Wielkość zużycia gazu w m3 (jeśli występuje)]]&gt;0,1,)</f>
        <v>0</v>
      </c>
      <c r="AF86" s="309"/>
    </row>
    <row r="87" spans="1:32" ht="15.75" hidden="1" customHeight="1">
      <c r="A87" s="309">
        <v>83</v>
      </c>
      <c r="B87" s="309" t="s">
        <v>226</v>
      </c>
      <c r="C87" s="299">
        <f>SUM(BUD_MIESZK_A!U91:U253)</f>
        <v>2600</v>
      </c>
      <c r="D87" s="309" t="s">
        <v>444</v>
      </c>
      <c r="E87" s="309" t="s">
        <v>443</v>
      </c>
      <c r="F87" s="299">
        <v>90</v>
      </c>
      <c r="G87" s="299">
        <v>90</v>
      </c>
      <c r="H87" s="299">
        <v>2001</v>
      </c>
      <c r="I87" s="309" t="s">
        <v>444</v>
      </c>
      <c r="J87" s="309" t="s">
        <v>444</v>
      </c>
      <c r="K87" s="309" t="s">
        <v>454</v>
      </c>
      <c r="L87" s="309" t="s">
        <v>446</v>
      </c>
      <c r="M87" s="314" t="s">
        <v>473</v>
      </c>
      <c r="N87" s="309" t="s">
        <v>455</v>
      </c>
      <c r="O87" s="309">
        <v>0.5</v>
      </c>
      <c r="P87" s="313">
        <f>IFERROR(Wyniki_ankiet[[#This Row],[Wielkość zużycia węgla w tonach (jeśli występuje)]]*1000/Wyniki_ankiet[[#This Row],[Powierzchnia ogrzewana w m2]],)</f>
        <v>5.5555555555555554</v>
      </c>
      <c r="Q87" s="309">
        <v>0</v>
      </c>
      <c r="R87" s="312">
        <v>2000</v>
      </c>
      <c r="S87" s="312">
        <f>IFERROR(Wyniki_ankiet[[#This Row],[Wielkość zużycia drewna w kg (jeśli występuje)]]/Wyniki_ankiet[[#This Row],[Powierzchnia ogrzewana w m2]],)</f>
        <v>22.222222222222221</v>
      </c>
      <c r="T87" s="309">
        <v>0</v>
      </c>
      <c r="U87" s="309"/>
      <c r="V87" s="309">
        <f>IFERROR(Wyniki_ankiet[[#This Row],[Olej opałowy zużycie w litrach]]/Wyniki_ankiet[[#This Row],[Powierzchnia ogrzewana w m2]],)</f>
        <v>0</v>
      </c>
      <c r="X87" s="309" t="s">
        <v>444</v>
      </c>
      <c r="Y87" s="309" t="s">
        <v>453</v>
      </c>
      <c r="AA87" s="309" t="s">
        <v>444</v>
      </c>
      <c r="AB87" s="309">
        <f>IF(AND(Wyniki_ankiet[[#This Row],[Wielkość zużycia węgla w tonach (jeśli występuje)]]&gt;0,Wyniki_ankiet[[#This Row],[Wielkość zużycia drewna w kg (jeśli występuje)]]&gt;0),1,)</f>
        <v>1</v>
      </c>
      <c r="AC87" s="309">
        <f>IF(AND(Wyniki_ankiet[[#This Row],[Wielkość zużycia węgla w tonach (jeśli występuje)]]&gt;0,Wyniki_ankiet[[#This Row],[Wielkość zużycia drewna w kg (jeśli występuje)]]=0),1,)</f>
        <v>0</v>
      </c>
      <c r="AD87" s="309">
        <f>IF(AND(Wyniki_ankiet[[#This Row],[Wielkość zużycia drewna w kg (jeśli występuje)]]&gt;0,Wyniki_ankiet[[#This Row],[Wielkość zużycia węgla w tonach (jeśli występuje)]]=0),1,)</f>
        <v>0</v>
      </c>
      <c r="AE87" s="309">
        <f>IF(Wyniki_ankiet[[#This Row],[Wielkość zużycia gazu w m3 (jeśli występuje)]]&gt;0,1,)</f>
        <v>0</v>
      </c>
      <c r="AF87" s="309"/>
    </row>
    <row r="88" spans="1:32" ht="15.75" hidden="1" customHeight="1">
      <c r="A88" s="309">
        <v>84</v>
      </c>
      <c r="B88" s="309" t="s">
        <v>226</v>
      </c>
      <c r="C88" s="299">
        <f>SUM(BUD_MIESZK_A!U92:U254)</f>
        <v>2600</v>
      </c>
      <c r="D88" s="309" t="s">
        <v>225</v>
      </c>
      <c r="E88" s="309" t="s">
        <v>466</v>
      </c>
      <c r="F88" s="299">
        <v>66</v>
      </c>
      <c r="G88" s="299">
        <v>66</v>
      </c>
      <c r="H88" s="299">
        <v>1936</v>
      </c>
      <c r="I88" s="309" t="s">
        <v>442</v>
      </c>
      <c r="J88" s="309" t="s">
        <v>442</v>
      </c>
      <c r="K88" s="309" t="s">
        <v>481</v>
      </c>
      <c r="L88" s="309" t="s">
        <v>446</v>
      </c>
      <c r="M88" s="309" t="s">
        <v>225</v>
      </c>
      <c r="N88" s="309" t="s">
        <v>455</v>
      </c>
      <c r="O88" s="309">
        <v>4</v>
      </c>
      <c r="P88" s="313">
        <f>IFERROR(Wyniki_ankiet[[#This Row],[Wielkość zużycia węgla w tonach (jeśli występuje)]]*1000/Wyniki_ankiet[[#This Row],[Powierzchnia ogrzewana w m2]],)</f>
        <v>60.606060606060609</v>
      </c>
      <c r="Q88" s="309">
        <v>0</v>
      </c>
      <c r="R88" s="312">
        <v>2400</v>
      </c>
      <c r="S88" s="312">
        <f>IFERROR(Wyniki_ankiet[[#This Row],[Wielkość zużycia drewna w kg (jeśli występuje)]]/Wyniki_ankiet[[#This Row],[Powierzchnia ogrzewana w m2]],)</f>
        <v>36.363636363636367</v>
      </c>
      <c r="T88" s="309">
        <v>0</v>
      </c>
      <c r="U88" s="309"/>
      <c r="V88" s="309">
        <f>IFERROR(Wyniki_ankiet[[#This Row],[Olej opałowy zużycie w litrach]]/Wyniki_ankiet[[#This Row],[Powierzchnia ogrzewana w m2]],)</f>
        <v>0</v>
      </c>
      <c r="X88" s="309" t="s">
        <v>442</v>
      </c>
      <c r="Y88" s="309" t="s">
        <v>225</v>
      </c>
      <c r="AA88" s="309" t="s">
        <v>442</v>
      </c>
      <c r="AB88" s="309">
        <f>IF(AND(Wyniki_ankiet[[#This Row],[Wielkość zużycia węgla w tonach (jeśli występuje)]]&gt;0,Wyniki_ankiet[[#This Row],[Wielkość zużycia drewna w kg (jeśli występuje)]]&gt;0),1,)</f>
        <v>1</v>
      </c>
      <c r="AC88" s="309">
        <f>IF(AND(Wyniki_ankiet[[#This Row],[Wielkość zużycia węgla w tonach (jeśli występuje)]]&gt;0,Wyniki_ankiet[[#This Row],[Wielkość zużycia drewna w kg (jeśli występuje)]]=0),1,)</f>
        <v>0</v>
      </c>
      <c r="AD88" s="309">
        <f>IF(AND(Wyniki_ankiet[[#This Row],[Wielkość zużycia drewna w kg (jeśli występuje)]]&gt;0,Wyniki_ankiet[[#This Row],[Wielkość zużycia węgla w tonach (jeśli występuje)]]=0),1,)</f>
        <v>0</v>
      </c>
      <c r="AE88" s="309">
        <f>IF(Wyniki_ankiet[[#This Row],[Wielkość zużycia gazu w m3 (jeśli występuje)]]&gt;0,1,)</f>
        <v>0</v>
      </c>
      <c r="AF88" s="309"/>
    </row>
    <row r="89" spans="1:32" ht="15.75" hidden="1" customHeight="1">
      <c r="A89" s="309">
        <v>85</v>
      </c>
      <c r="B89" s="309" t="s">
        <v>226</v>
      </c>
      <c r="C89" s="299">
        <f>SUM(BUD_MIESZK_A!U93:U255)</f>
        <v>2600</v>
      </c>
      <c r="D89" s="309" t="s">
        <v>442</v>
      </c>
      <c r="E89" s="309" t="s">
        <v>450</v>
      </c>
      <c r="F89" s="299">
        <v>110</v>
      </c>
      <c r="G89" s="299">
        <v>100</v>
      </c>
      <c r="H89" s="299">
        <v>1915</v>
      </c>
      <c r="I89" s="309" t="s">
        <v>442</v>
      </c>
      <c r="J89" s="309" t="s">
        <v>442</v>
      </c>
      <c r="K89" s="309" t="s">
        <v>445</v>
      </c>
      <c r="L89" s="309" t="s">
        <v>465</v>
      </c>
      <c r="M89" s="314" t="s">
        <v>473</v>
      </c>
      <c r="N89" s="309" t="s">
        <v>476</v>
      </c>
      <c r="O89" s="309"/>
      <c r="P89" s="313">
        <f>IFERROR(Wyniki_ankiet[[#This Row],[Wielkość zużycia węgla w tonach (jeśli występuje)]]*1000/Wyniki_ankiet[[#This Row],[Powierzchnia ogrzewana w m2]],)</f>
        <v>0</v>
      </c>
      <c r="Q89" s="309">
        <v>0</v>
      </c>
      <c r="R89" s="312">
        <v>18000</v>
      </c>
      <c r="S89" s="312">
        <f>IFERROR(Wyniki_ankiet[[#This Row],[Wielkość zużycia drewna w kg (jeśli występuje)]]/Wyniki_ankiet[[#This Row],[Powierzchnia ogrzewana w m2]],)</f>
        <v>180</v>
      </c>
      <c r="T89" s="309">
        <v>0</v>
      </c>
      <c r="U89" s="309"/>
      <c r="V89" s="309">
        <f>IFERROR(Wyniki_ankiet[[#This Row],[Olej opałowy zużycie w litrach]]/Wyniki_ankiet[[#This Row],[Powierzchnia ogrzewana w m2]],)</f>
        <v>0</v>
      </c>
      <c r="X89" s="309" t="s">
        <v>442</v>
      </c>
      <c r="Y89" s="309" t="s">
        <v>225</v>
      </c>
      <c r="AA89" s="309" t="s">
        <v>442</v>
      </c>
      <c r="AB89" s="309">
        <f>IF(AND(Wyniki_ankiet[[#This Row],[Wielkość zużycia węgla w tonach (jeśli występuje)]]&gt;0,Wyniki_ankiet[[#This Row],[Wielkość zużycia drewna w kg (jeśli występuje)]]&gt;0),1,)</f>
        <v>0</v>
      </c>
      <c r="AC89" s="309">
        <f>IF(AND(Wyniki_ankiet[[#This Row],[Wielkość zużycia węgla w tonach (jeśli występuje)]]&gt;0,Wyniki_ankiet[[#This Row],[Wielkość zużycia drewna w kg (jeśli występuje)]]=0),1,)</f>
        <v>0</v>
      </c>
      <c r="AD89" s="309">
        <f>IF(AND(Wyniki_ankiet[[#This Row],[Wielkość zużycia drewna w kg (jeśli występuje)]]&gt;0,Wyniki_ankiet[[#This Row],[Wielkość zużycia węgla w tonach (jeśli występuje)]]=0),1,)</f>
        <v>1</v>
      </c>
      <c r="AE89" s="309">
        <f>IF(Wyniki_ankiet[[#This Row],[Wielkość zużycia gazu w m3 (jeśli występuje)]]&gt;0,1,)</f>
        <v>0</v>
      </c>
      <c r="AF89" s="309"/>
    </row>
    <row r="90" spans="1:32" ht="15.75" customHeight="1">
      <c r="A90" s="309">
        <v>86</v>
      </c>
      <c r="B90" s="309" t="s">
        <v>226</v>
      </c>
      <c r="C90" s="299">
        <f>SUM(BUD_MIESZK_A!U94:U256)</f>
        <v>2600</v>
      </c>
      <c r="D90" s="309" t="s">
        <v>442</v>
      </c>
      <c r="E90" s="309" t="s">
        <v>443</v>
      </c>
      <c r="F90" s="299">
        <v>200</v>
      </c>
      <c r="G90" s="299">
        <v>200</v>
      </c>
      <c r="H90" s="299">
        <v>1968</v>
      </c>
      <c r="I90" s="309" t="s">
        <v>444</v>
      </c>
      <c r="J90" s="309" t="s">
        <v>444</v>
      </c>
      <c r="K90" s="309" t="s">
        <v>481</v>
      </c>
      <c r="L90" s="309" t="s">
        <v>446</v>
      </c>
      <c r="M90" s="309" t="s">
        <v>451</v>
      </c>
      <c r="N90" s="309" t="s">
        <v>452</v>
      </c>
      <c r="O90" s="309">
        <v>6</v>
      </c>
      <c r="P90" s="313">
        <f>IFERROR(Wyniki_ankiet[[#This Row],[Wielkość zużycia węgla w tonach (jeśli występuje)]]*1000/Wyniki_ankiet[[#This Row],[Powierzchnia ogrzewana w m2]],)</f>
        <v>30</v>
      </c>
      <c r="Q90" s="309">
        <v>0</v>
      </c>
      <c r="R90" s="312"/>
      <c r="S90" s="312">
        <f>IFERROR(Wyniki_ankiet[[#This Row],[Wielkość zużycia drewna w kg (jeśli występuje)]]/Wyniki_ankiet[[#This Row],[Powierzchnia ogrzewana w m2]],)</f>
        <v>0</v>
      </c>
      <c r="T90" s="309">
        <v>0</v>
      </c>
      <c r="U90" s="309"/>
      <c r="V90" s="309">
        <f>IFERROR(Wyniki_ankiet[[#This Row],[Olej opałowy zużycie w litrach]]/Wyniki_ankiet[[#This Row],[Powierzchnia ogrzewana w m2]],)</f>
        <v>0</v>
      </c>
      <c r="X90" s="309" t="s">
        <v>225</v>
      </c>
      <c r="Y90" s="309" t="s">
        <v>225</v>
      </c>
      <c r="AA90" s="309" t="s">
        <v>225</v>
      </c>
      <c r="AB90" s="309">
        <f>IF(AND(Wyniki_ankiet[[#This Row],[Wielkość zużycia węgla w tonach (jeśli występuje)]]&gt;0,Wyniki_ankiet[[#This Row],[Wielkość zużycia drewna w kg (jeśli występuje)]]&gt;0),1,)</f>
        <v>0</v>
      </c>
      <c r="AC90" s="309">
        <f>IF(AND(Wyniki_ankiet[[#This Row],[Wielkość zużycia węgla w tonach (jeśli występuje)]]&gt;0,Wyniki_ankiet[[#This Row],[Wielkość zużycia drewna w kg (jeśli występuje)]]=0),1,)</f>
        <v>1</v>
      </c>
      <c r="AD90" s="309">
        <f>IF(AND(Wyniki_ankiet[[#This Row],[Wielkość zużycia drewna w kg (jeśli występuje)]]&gt;0,Wyniki_ankiet[[#This Row],[Wielkość zużycia węgla w tonach (jeśli występuje)]]=0),1,)</f>
        <v>0</v>
      </c>
      <c r="AE90" s="309">
        <f>IF(Wyniki_ankiet[[#This Row],[Wielkość zużycia gazu w m3 (jeśli występuje)]]&gt;0,1,)</f>
        <v>0</v>
      </c>
      <c r="AF90" s="309"/>
    </row>
    <row r="91" spans="1:32" ht="15.75" hidden="1" customHeight="1">
      <c r="A91" s="309">
        <v>87</v>
      </c>
      <c r="B91" s="309" t="s">
        <v>226</v>
      </c>
      <c r="C91" s="299">
        <f>SUM(BUD_MIESZK_A!U95:U257)</f>
        <v>2600</v>
      </c>
      <c r="D91" s="309" t="s">
        <v>444</v>
      </c>
      <c r="E91" s="309" t="s">
        <v>450</v>
      </c>
      <c r="F91" s="299">
        <v>165</v>
      </c>
      <c r="G91" s="299">
        <v>165</v>
      </c>
      <c r="H91" s="299">
        <v>1990</v>
      </c>
      <c r="I91" s="309" t="s">
        <v>442</v>
      </c>
      <c r="J91" s="309" t="s">
        <v>442</v>
      </c>
      <c r="K91" s="309" t="s">
        <v>454</v>
      </c>
      <c r="L91" s="309" t="s">
        <v>461</v>
      </c>
      <c r="M91" s="314" t="s">
        <v>473</v>
      </c>
      <c r="N91" s="309" t="s">
        <v>476</v>
      </c>
      <c r="O91" s="309"/>
      <c r="P91" s="313">
        <f>IFERROR(Wyniki_ankiet[[#This Row],[Wielkość zużycia węgla w tonach (jeśli występuje)]]*1000/Wyniki_ankiet[[#This Row],[Powierzchnia ogrzewana w m2]],)</f>
        <v>0</v>
      </c>
      <c r="Q91" s="309">
        <v>0</v>
      </c>
      <c r="R91" s="312">
        <v>72000</v>
      </c>
      <c r="S91" s="312">
        <f>IFERROR(Wyniki_ankiet[[#This Row],[Wielkość zużycia drewna w kg (jeśli występuje)]]/Wyniki_ankiet[[#This Row],[Powierzchnia ogrzewana w m2]],)</f>
        <v>436.36363636363637</v>
      </c>
      <c r="T91" s="309">
        <v>0</v>
      </c>
      <c r="U91" s="309"/>
      <c r="V91" s="309">
        <f>IFERROR(Wyniki_ankiet[[#This Row],[Olej opałowy zużycie w litrach]]/Wyniki_ankiet[[#This Row],[Powierzchnia ogrzewana w m2]],)</f>
        <v>0</v>
      </c>
      <c r="X91" s="309" t="s">
        <v>442</v>
      </c>
      <c r="Y91" s="309" t="s">
        <v>225</v>
      </c>
      <c r="AA91" s="309" t="s">
        <v>444</v>
      </c>
      <c r="AB91" s="309">
        <f>IF(AND(Wyniki_ankiet[[#This Row],[Wielkość zużycia węgla w tonach (jeśli występuje)]]&gt;0,Wyniki_ankiet[[#This Row],[Wielkość zużycia drewna w kg (jeśli występuje)]]&gt;0),1,)</f>
        <v>0</v>
      </c>
      <c r="AC91" s="309">
        <f>IF(AND(Wyniki_ankiet[[#This Row],[Wielkość zużycia węgla w tonach (jeśli występuje)]]&gt;0,Wyniki_ankiet[[#This Row],[Wielkość zużycia drewna w kg (jeśli występuje)]]=0),1,)</f>
        <v>0</v>
      </c>
      <c r="AD91" s="309">
        <f>IF(AND(Wyniki_ankiet[[#This Row],[Wielkość zużycia drewna w kg (jeśli występuje)]]&gt;0,Wyniki_ankiet[[#This Row],[Wielkość zużycia węgla w tonach (jeśli występuje)]]=0),1,)</f>
        <v>1</v>
      </c>
      <c r="AE91" s="309">
        <f>IF(Wyniki_ankiet[[#This Row],[Wielkość zużycia gazu w m3 (jeśli występuje)]]&gt;0,1,)</f>
        <v>0</v>
      </c>
      <c r="AF91" s="309"/>
    </row>
    <row r="92" spans="1:32" ht="15.75" hidden="1" customHeight="1">
      <c r="A92" s="309">
        <v>88</v>
      </c>
      <c r="B92" s="309" t="s">
        <v>226</v>
      </c>
      <c r="C92" s="299">
        <f>SUM(BUD_MIESZK_A!U96:U258)</f>
        <v>2600</v>
      </c>
      <c r="D92" s="309" t="s">
        <v>442</v>
      </c>
      <c r="E92" s="309" t="s">
        <v>443</v>
      </c>
      <c r="F92" s="299">
        <v>270</v>
      </c>
      <c r="G92" s="299">
        <v>180</v>
      </c>
      <c r="H92" s="299">
        <v>1995</v>
      </c>
      <c r="I92" s="309" t="s">
        <v>442</v>
      </c>
      <c r="J92" s="309" t="s">
        <v>444</v>
      </c>
      <c r="K92" s="309" t="s">
        <v>464</v>
      </c>
      <c r="L92" s="309" t="s">
        <v>446</v>
      </c>
      <c r="M92" s="314" t="s">
        <v>473</v>
      </c>
      <c r="N92" s="309" t="s">
        <v>455</v>
      </c>
      <c r="O92" s="309">
        <v>8</v>
      </c>
      <c r="P92" s="313">
        <f>IFERROR(Wyniki_ankiet[[#This Row],[Wielkość zużycia węgla w tonach (jeśli występuje)]]*1000/Wyniki_ankiet[[#This Row],[Powierzchnia ogrzewana w m2]],)</f>
        <v>44.444444444444443</v>
      </c>
      <c r="Q92" s="309">
        <v>0</v>
      </c>
      <c r="R92" s="312">
        <v>12000</v>
      </c>
      <c r="S92" s="312">
        <f>IFERROR(Wyniki_ankiet[[#This Row],[Wielkość zużycia drewna w kg (jeśli występuje)]]/Wyniki_ankiet[[#This Row],[Powierzchnia ogrzewana w m2]],)</f>
        <v>66.666666666666671</v>
      </c>
      <c r="T92" s="309">
        <v>0</v>
      </c>
      <c r="U92" s="309"/>
      <c r="V92" s="309">
        <f>IFERROR(Wyniki_ankiet[[#This Row],[Olej opałowy zużycie w litrach]]/Wyniki_ankiet[[#This Row],[Powierzchnia ogrzewana w m2]],)</f>
        <v>0</v>
      </c>
      <c r="X92" s="309" t="s">
        <v>442</v>
      </c>
      <c r="Y92" s="309" t="s">
        <v>225</v>
      </c>
      <c r="AA92" s="309" t="s">
        <v>444</v>
      </c>
      <c r="AB92" s="309">
        <f>IF(AND(Wyniki_ankiet[[#This Row],[Wielkość zużycia węgla w tonach (jeśli występuje)]]&gt;0,Wyniki_ankiet[[#This Row],[Wielkość zużycia drewna w kg (jeśli występuje)]]&gt;0),1,)</f>
        <v>1</v>
      </c>
      <c r="AC92" s="309">
        <f>IF(AND(Wyniki_ankiet[[#This Row],[Wielkość zużycia węgla w tonach (jeśli występuje)]]&gt;0,Wyniki_ankiet[[#This Row],[Wielkość zużycia drewna w kg (jeśli występuje)]]=0),1,)</f>
        <v>0</v>
      </c>
      <c r="AD92" s="309">
        <f>IF(AND(Wyniki_ankiet[[#This Row],[Wielkość zużycia drewna w kg (jeśli występuje)]]&gt;0,Wyniki_ankiet[[#This Row],[Wielkość zużycia węgla w tonach (jeśli występuje)]]=0),1,)</f>
        <v>0</v>
      </c>
      <c r="AE92" s="309">
        <f>IF(Wyniki_ankiet[[#This Row],[Wielkość zużycia gazu w m3 (jeśli występuje)]]&gt;0,1,)</f>
        <v>0</v>
      </c>
      <c r="AF92" s="309"/>
    </row>
    <row r="93" spans="1:32" ht="15.75" customHeight="1">
      <c r="A93" s="309">
        <v>89</v>
      </c>
      <c r="B93" s="309" t="s">
        <v>226</v>
      </c>
      <c r="C93" s="299">
        <f>SUM(BUD_MIESZK_A!U97:U259)</f>
        <v>2600</v>
      </c>
      <c r="D93" s="309" t="s">
        <v>444</v>
      </c>
      <c r="E93" s="309" t="s">
        <v>443</v>
      </c>
      <c r="F93" s="299">
        <v>220</v>
      </c>
      <c r="G93" s="299">
        <v>220</v>
      </c>
      <c r="H93" s="299">
        <v>2010</v>
      </c>
      <c r="I93" s="309" t="s">
        <v>444</v>
      </c>
      <c r="J93" s="309" t="s">
        <v>444</v>
      </c>
      <c r="K93" s="309" t="s">
        <v>454</v>
      </c>
      <c r="L93" s="309" t="s">
        <v>446</v>
      </c>
      <c r="M93" s="309" t="s">
        <v>447</v>
      </c>
      <c r="N93" s="309" t="s">
        <v>480</v>
      </c>
      <c r="O93" s="309">
        <v>4</v>
      </c>
      <c r="P93" s="313">
        <f>IFERROR(Wyniki_ankiet[[#This Row],[Wielkość zużycia węgla w tonach (jeśli występuje)]]*1000/Wyniki_ankiet[[#This Row],[Powierzchnia ogrzewana w m2]],)</f>
        <v>18.181818181818183</v>
      </c>
      <c r="Q93" s="309">
        <v>0</v>
      </c>
      <c r="R93" s="312"/>
      <c r="S93" s="312">
        <f>IFERROR(Wyniki_ankiet[[#This Row],[Wielkość zużycia drewna w kg (jeśli występuje)]]/Wyniki_ankiet[[#This Row],[Powierzchnia ogrzewana w m2]],)</f>
        <v>0</v>
      </c>
      <c r="T93" s="309">
        <v>0</v>
      </c>
      <c r="U93" s="309"/>
      <c r="V93" s="309">
        <f>IFERROR(Wyniki_ankiet[[#This Row],[Olej opałowy zużycie w litrach]]/Wyniki_ankiet[[#This Row],[Powierzchnia ogrzewana w m2]],)</f>
        <v>0</v>
      </c>
      <c r="X93" s="309" t="s">
        <v>444</v>
      </c>
      <c r="Y93" s="309" t="s">
        <v>489</v>
      </c>
      <c r="AA93" s="309" t="s">
        <v>444</v>
      </c>
      <c r="AB93" s="309">
        <f>IF(AND(Wyniki_ankiet[[#This Row],[Wielkość zużycia węgla w tonach (jeśli występuje)]]&gt;0,Wyniki_ankiet[[#This Row],[Wielkość zużycia drewna w kg (jeśli występuje)]]&gt;0),1,)</f>
        <v>0</v>
      </c>
      <c r="AC93" s="309">
        <f>IF(AND(Wyniki_ankiet[[#This Row],[Wielkość zużycia węgla w tonach (jeśli występuje)]]&gt;0,Wyniki_ankiet[[#This Row],[Wielkość zużycia drewna w kg (jeśli występuje)]]=0),1,)</f>
        <v>1</v>
      </c>
      <c r="AD93" s="309">
        <f>IF(AND(Wyniki_ankiet[[#This Row],[Wielkość zużycia drewna w kg (jeśli występuje)]]&gt;0,Wyniki_ankiet[[#This Row],[Wielkość zużycia węgla w tonach (jeśli występuje)]]=0),1,)</f>
        <v>0</v>
      </c>
      <c r="AE93" s="309">
        <f>IF(Wyniki_ankiet[[#This Row],[Wielkość zużycia gazu w m3 (jeśli występuje)]]&gt;0,1,)</f>
        <v>0</v>
      </c>
      <c r="AF93" s="309"/>
    </row>
    <row r="94" spans="1:32" ht="15.75" customHeight="1">
      <c r="A94" s="309">
        <v>90</v>
      </c>
      <c r="B94" s="309" t="s">
        <v>226</v>
      </c>
      <c r="C94" s="299">
        <f>SUM(BUD_MIESZK_A!U98:U260)</f>
        <v>2600</v>
      </c>
      <c r="D94" s="309" t="s">
        <v>442</v>
      </c>
      <c r="E94" s="309" t="s">
        <v>443</v>
      </c>
      <c r="F94" s="309" t="s">
        <v>225</v>
      </c>
      <c r="G94" s="309" t="s">
        <v>225</v>
      </c>
      <c r="H94" s="309" t="s">
        <v>225</v>
      </c>
      <c r="I94" s="309" t="s">
        <v>442</v>
      </c>
      <c r="J94" s="309" t="s">
        <v>442</v>
      </c>
      <c r="K94" s="309" t="s">
        <v>445</v>
      </c>
      <c r="L94" s="309" t="s">
        <v>225</v>
      </c>
      <c r="M94" s="314" t="s">
        <v>473</v>
      </c>
      <c r="N94" s="309" t="s">
        <v>225</v>
      </c>
      <c r="O94" s="309"/>
      <c r="P94" s="313">
        <f>IFERROR(Wyniki_ankiet[[#This Row],[Wielkość zużycia węgla w tonach (jeśli występuje)]]*1000/Wyniki_ankiet[[#This Row],[Powierzchnia ogrzewana w m2]],)</f>
        <v>0</v>
      </c>
      <c r="Q94" s="309">
        <v>0</v>
      </c>
      <c r="R94" s="312"/>
      <c r="S94" s="312">
        <f>IFERROR(Wyniki_ankiet[[#This Row],[Wielkość zużycia drewna w kg (jeśli występuje)]]/Wyniki_ankiet[[#This Row],[Powierzchnia ogrzewana w m2]],)</f>
        <v>0</v>
      </c>
      <c r="T94" s="309">
        <v>0</v>
      </c>
      <c r="U94" s="309"/>
      <c r="V94" s="309">
        <f>IFERROR(Wyniki_ankiet[[#This Row],[Olej opałowy zużycie w litrach]]/Wyniki_ankiet[[#This Row],[Powierzchnia ogrzewana w m2]],)</f>
        <v>0</v>
      </c>
      <c r="X94" s="309" t="s">
        <v>442</v>
      </c>
      <c r="Y94" s="309" t="s">
        <v>225</v>
      </c>
      <c r="AA94" s="309" t="s">
        <v>225</v>
      </c>
      <c r="AB94" s="309">
        <f>IF(AND(Wyniki_ankiet[[#This Row],[Wielkość zużycia węgla w tonach (jeśli występuje)]]&gt;0,Wyniki_ankiet[[#This Row],[Wielkość zużycia drewna w kg (jeśli występuje)]]&gt;0),1,)</f>
        <v>0</v>
      </c>
      <c r="AC94" s="309">
        <f>IF(AND(Wyniki_ankiet[[#This Row],[Wielkość zużycia węgla w tonach (jeśli występuje)]]&gt;0,Wyniki_ankiet[[#This Row],[Wielkość zużycia drewna w kg (jeśli występuje)]]=0),1,)</f>
        <v>0</v>
      </c>
      <c r="AD94" s="309">
        <f>IF(AND(Wyniki_ankiet[[#This Row],[Wielkość zużycia drewna w kg (jeśli występuje)]]&gt;0,Wyniki_ankiet[[#This Row],[Wielkość zużycia węgla w tonach (jeśli występuje)]]=0),1,)</f>
        <v>0</v>
      </c>
      <c r="AE94" s="309">
        <f>IF(Wyniki_ankiet[[#This Row],[Wielkość zużycia gazu w m3 (jeśli występuje)]]&gt;0,1,)</f>
        <v>0</v>
      </c>
      <c r="AF94" s="309"/>
    </row>
    <row r="95" spans="1:32" ht="15.75" hidden="1" customHeight="1">
      <c r="A95" s="309">
        <v>91</v>
      </c>
      <c r="B95" s="309" t="s">
        <v>226</v>
      </c>
      <c r="C95" s="299">
        <f>SUM(BUD_MIESZK_A!U99:U261)</f>
        <v>2600</v>
      </c>
      <c r="D95" s="309" t="s">
        <v>225</v>
      </c>
      <c r="E95" s="309" t="s">
        <v>443</v>
      </c>
      <c r="F95" s="299">
        <v>220</v>
      </c>
      <c r="G95" s="299">
        <v>220</v>
      </c>
      <c r="H95" s="299">
        <v>1987</v>
      </c>
      <c r="I95" s="309" t="s">
        <v>442</v>
      </c>
      <c r="J95" s="309" t="s">
        <v>444</v>
      </c>
      <c r="K95" s="309" t="s">
        <v>464</v>
      </c>
      <c r="L95" s="309" t="s">
        <v>446</v>
      </c>
      <c r="M95" s="309" t="s">
        <v>451</v>
      </c>
      <c r="N95" s="309" t="s">
        <v>455</v>
      </c>
      <c r="O95" s="309">
        <v>3</v>
      </c>
      <c r="P95" s="313">
        <f>IFERROR(Wyniki_ankiet[[#This Row],[Wielkość zużycia węgla w tonach (jeśli występuje)]]*1000/Wyniki_ankiet[[#This Row],[Powierzchnia ogrzewana w m2]],)</f>
        <v>13.636363636363637</v>
      </c>
      <c r="Q95" s="309">
        <v>0</v>
      </c>
      <c r="R95" s="312">
        <v>500</v>
      </c>
      <c r="S95" s="312">
        <f>IFERROR(Wyniki_ankiet[[#This Row],[Wielkość zużycia drewna w kg (jeśli występuje)]]/Wyniki_ankiet[[#This Row],[Powierzchnia ogrzewana w m2]],)</f>
        <v>2.2727272727272729</v>
      </c>
      <c r="T95" s="309">
        <v>0</v>
      </c>
      <c r="U95" s="309"/>
      <c r="V95" s="309">
        <f>IFERROR(Wyniki_ankiet[[#This Row],[Olej opałowy zużycie w litrach]]/Wyniki_ankiet[[#This Row],[Powierzchnia ogrzewana w m2]],)</f>
        <v>0</v>
      </c>
      <c r="X95" s="309" t="s">
        <v>442</v>
      </c>
      <c r="Y95" s="309" t="s">
        <v>225</v>
      </c>
      <c r="AA95" s="309" t="s">
        <v>444</v>
      </c>
      <c r="AB95" s="309">
        <f>IF(AND(Wyniki_ankiet[[#This Row],[Wielkość zużycia węgla w tonach (jeśli występuje)]]&gt;0,Wyniki_ankiet[[#This Row],[Wielkość zużycia drewna w kg (jeśli występuje)]]&gt;0),1,)</f>
        <v>1</v>
      </c>
      <c r="AC95" s="309">
        <f>IF(AND(Wyniki_ankiet[[#This Row],[Wielkość zużycia węgla w tonach (jeśli występuje)]]&gt;0,Wyniki_ankiet[[#This Row],[Wielkość zużycia drewna w kg (jeśli występuje)]]=0),1,)</f>
        <v>0</v>
      </c>
      <c r="AD95" s="309">
        <f>IF(AND(Wyniki_ankiet[[#This Row],[Wielkość zużycia drewna w kg (jeśli występuje)]]&gt;0,Wyniki_ankiet[[#This Row],[Wielkość zużycia węgla w tonach (jeśli występuje)]]=0),1,)</f>
        <v>0</v>
      </c>
      <c r="AE95" s="309">
        <f>IF(Wyniki_ankiet[[#This Row],[Wielkość zużycia gazu w m3 (jeśli występuje)]]&gt;0,1,)</f>
        <v>0</v>
      </c>
      <c r="AF95" s="309"/>
    </row>
    <row r="96" spans="1:32" ht="15.75" customHeight="1">
      <c r="A96" s="309">
        <v>92</v>
      </c>
      <c r="B96" s="309" t="s">
        <v>226</v>
      </c>
      <c r="C96" s="299">
        <f>SUM(BUD_MIESZK_A!U100:U262)</f>
        <v>2600</v>
      </c>
      <c r="D96" s="309" t="s">
        <v>444</v>
      </c>
      <c r="E96" s="309" t="s">
        <v>443</v>
      </c>
      <c r="F96" s="299">
        <v>180</v>
      </c>
      <c r="G96" s="299">
        <v>160</v>
      </c>
      <c r="H96" s="299">
        <v>1911</v>
      </c>
      <c r="I96" s="309" t="s">
        <v>444</v>
      </c>
      <c r="J96" s="309" t="s">
        <v>444</v>
      </c>
      <c r="K96" s="309" t="s">
        <v>464</v>
      </c>
      <c r="L96" s="309" t="s">
        <v>446</v>
      </c>
      <c r="M96" s="309" t="s">
        <v>451</v>
      </c>
      <c r="N96" s="309" t="s">
        <v>452</v>
      </c>
      <c r="O96" s="309">
        <v>5.5</v>
      </c>
      <c r="P96" s="313">
        <f>IFERROR(Wyniki_ankiet[[#This Row],[Wielkość zużycia węgla w tonach (jeśli występuje)]]*1000/Wyniki_ankiet[[#This Row],[Powierzchnia ogrzewana w m2]],)</f>
        <v>34.375</v>
      </c>
      <c r="Q96" s="309">
        <v>0</v>
      </c>
      <c r="R96" s="312"/>
      <c r="S96" s="312">
        <f>IFERROR(Wyniki_ankiet[[#This Row],[Wielkość zużycia drewna w kg (jeśli występuje)]]/Wyniki_ankiet[[#This Row],[Powierzchnia ogrzewana w m2]],)</f>
        <v>0</v>
      </c>
      <c r="T96" s="309">
        <v>0</v>
      </c>
      <c r="U96" s="309"/>
      <c r="V96" s="309">
        <f>IFERROR(Wyniki_ankiet[[#This Row],[Olej opałowy zużycie w litrach]]/Wyniki_ankiet[[#This Row],[Powierzchnia ogrzewana w m2]],)</f>
        <v>0</v>
      </c>
      <c r="X96" s="309" t="s">
        <v>442</v>
      </c>
      <c r="Y96" s="309" t="s">
        <v>225</v>
      </c>
      <c r="AA96" s="309" t="s">
        <v>444</v>
      </c>
      <c r="AB96" s="309">
        <f>IF(AND(Wyniki_ankiet[[#This Row],[Wielkość zużycia węgla w tonach (jeśli występuje)]]&gt;0,Wyniki_ankiet[[#This Row],[Wielkość zużycia drewna w kg (jeśli występuje)]]&gt;0),1,)</f>
        <v>0</v>
      </c>
      <c r="AC96" s="309">
        <f>IF(AND(Wyniki_ankiet[[#This Row],[Wielkość zużycia węgla w tonach (jeśli występuje)]]&gt;0,Wyniki_ankiet[[#This Row],[Wielkość zużycia drewna w kg (jeśli występuje)]]=0),1,)</f>
        <v>1</v>
      </c>
      <c r="AD96" s="309">
        <f>IF(AND(Wyniki_ankiet[[#This Row],[Wielkość zużycia drewna w kg (jeśli występuje)]]&gt;0,Wyniki_ankiet[[#This Row],[Wielkość zużycia węgla w tonach (jeśli występuje)]]=0),1,)</f>
        <v>0</v>
      </c>
      <c r="AE96" s="309">
        <f>IF(Wyniki_ankiet[[#This Row],[Wielkość zużycia gazu w m3 (jeśli występuje)]]&gt;0,1,)</f>
        <v>0</v>
      </c>
      <c r="AF96" s="309"/>
    </row>
    <row r="97" spans="1:32" ht="15.75" customHeight="1">
      <c r="A97" s="309">
        <v>93</v>
      </c>
      <c r="B97" s="309" t="s">
        <v>226</v>
      </c>
      <c r="C97" s="299">
        <f>SUM(BUD_MIESZK_A!U101:U263)</f>
        <v>2600</v>
      </c>
      <c r="D97" s="309" t="s">
        <v>442</v>
      </c>
      <c r="E97" s="309" t="s">
        <v>443</v>
      </c>
      <c r="F97" s="299">
        <v>100</v>
      </c>
      <c r="G97" s="299">
        <v>100</v>
      </c>
      <c r="H97" s="299">
        <v>1921</v>
      </c>
      <c r="I97" s="309" t="s">
        <v>442</v>
      </c>
      <c r="J97" s="309" t="s">
        <v>442</v>
      </c>
      <c r="K97" s="309" t="s">
        <v>445</v>
      </c>
      <c r="L97" s="309" t="s">
        <v>446</v>
      </c>
      <c r="M97" s="314" t="s">
        <v>473</v>
      </c>
      <c r="N97" s="309" t="s">
        <v>480</v>
      </c>
      <c r="O97" s="309">
        <v>6</v>
      </c>
      <c r="P97" s="313">
        <f>IFERROR(Wyniki_ankiet[[#This Row],[Wielkość zużycia węgla w tonach (jeśli występuje)]]*1000/Wyniki_ankiet[[#This Row],[Powierzchnia ogrzewana w m2]],)</f>
        <v>60</v>
      </c>
      <c r="Q97" s="309">
        <v>0</v>
      </c>
      <c r="R97" s="312"/>
      <c r="S97" s="312">
        <f>IFERROR(Wyniki_ankiet[[#This Row],[Wielkość zużycia drewna w kg (jeśli występuje)]]/Wyniki_ankiet[[#This Row],[Powierzchnia ogrzewana w m2]],)</f>
        <v>0</v>
      </c>
      <c r="T97" s="309">
        <v>0</v>
      </c>
      <c r="U97" s="309"/>
      <c r="V97" s="309">
        <f>IFERROR(Wyniki_ankiet[[#This Row],[Olej opałowy zużycie w litrach]]/Wyniki_ankiet[[#This Row],[Powierzchnia ogrzewana w m2]],)</f>
        <v>0</v>
      </c>
      <c r="X97" s="309" t="s">
        <v>442</v>
      </c>
      <c r="Y97" s="309" t="s">
        <v>225</v>
      </c>
      <c r="AA97" s="309" t="s">
        <v>444</v>
      </c>
      <c r="AB97" s="309">
        <f>IF(AND(Wyniki_ankiet[[#This Row],[Wielkość zużycia węgla w tonach (jeśli występuje)]]&gt;0,Wyniki_ankiet[[#This Row],[Wielkość zużycia drewna w kg (jeśli występuje)]]&gt;0),1,)</f>
        <v>0</v>
      </c>
      <c r="AC97" s="309">
        <f>IF(AND(Wyniki_ankiet[[#This Row],[Wielkość zużycia węgla w tonach (jeśli występuje)]]&gt;0,Wyniki_ankiet[[#This Row],[Wielkość zużycia drewna w kg (jeśli występuje)]]=0),1,)</f>
        <v>1</v>
      </c>
      <c r="AD97" s="309">
        <f>IF(AND(Wyniki_ankiet[[#This Row],[Wielkość zużycia drewna w kg (jeśli występuje)]]&gt;0,Wyniki_ankiet[[#This Row],[Wielkość zużycia węgla w tonach (jeśli występuje)]]=0),1,)</f>
        <v>0</v>
      </c>
      <c r="AE97" s="309">
        <f>IF(Wyniki_ankiet[[#This Row],[Wielkość zużycia gazu w m3 (jeśli występuje)]]&gt;0,1,)</f>
        <v>0</v>
      </c>
      <c r="AF97" s="309"/>
    </row>
    <row r="98" spans="1:32" ht="15.75" customHeight="1">
      <c r="A98" s="309">
        <v>94</v>
      </c>
      <c r="B98" s="309" t="s">
        <v>226</v>
      </c>
      <c r="C98" s="299">
        <f>SUM(BUD_MIESZK_A!U102:U264)</f>
        <v>2600</v>
      </c>
      <c r="D98" s="309" t="s">
        <v>442</v>
      </c>
      <c r="E98" s="309" t="s">
        <v>443</v>
      </c>
      <c r="F98" s="299">
        <v>220</v>
      </c>
      <c r="G98" s="299">
        <v>180</v>
      </c>
      <c r="H98" s="299">
        <v>2008</v>
      </c>
      <c r="I98" s="309" t="s">
        <v>442</v>
      </c>
      <c r="J98" s="309" t="s">
        <v>444</v>
      </c>
      <c r="K98" s="309" t="s">
        <v>454</v>
      </c>
      <c r="L98" s="309" t="s">
        <v>446</v>
      </c>
      <c r="M98" s="309" t="s">
        <v>447</v>
      </c>
      <c r="N98" s="309" t="s">
        <v>452</v>
      </c>
      <c r="O98" s="309">
        <v>3</v>
      </c>
      <c r="P98" s="313">
        <f>IFERROR(Wyniki_ankiet[[#This Row],[Wielkość zużycia węgla w tonach (jeśli występuje)]]*1000/Wyniki_ankiet[[#This Row],[Powierzchnia ogrzewana w m2]],)</f>
        <v>16.666666666666668</v>
      </c>
      <c r="Q98" s="309">
        <v>0</v>
      </c>
      <c r="R98" s="312"/>
      <c r="S98" s="312">
        <f>IFERROR(Wyniki_ankiet[[#This Row],[Wielkość zużycia drewna w kg (jeśli występuje)]]/Wyniki_ankiet[[#This Row],[Powierzchnia ogrzewana w m2]],)</f>
        <v>0</v>
      </c>
      <c r="T98" s="309">
        <v>0</v>
      </c>
      <c r="U98" s="309"/>
      <c r="V98" s="309">
        <f>IFERROR(Wyniki_ankiet[[#This Row],[Olej opałowy zużycie w litrach]]/Wyniki_ankiet[[#This Row],[Powierzchnia ogrzewana w m2]],)</f>
        <v>0</v>
      </c>
      <c r="X98" s="309" t="s">
        <v>444</v>
      </c>
      <c r="Y98" s="309" t="s">
        <v>489</v>
      </c>
      <c r="AA98" s="309" t="s">
        <v>442</v>
      </c>
      <c r="AB98" s="309">
        <f>IF(AND(Wyniki_ankiet[[#This Row],[Wielkość zużycia węgla w tonach (jeśli występuje)]]&gt;0,Wyniki_ankiet[[#This Row],[Wielkość zużycia drewna w kg (jeśli występuje)]]&gt;0),1,)</f>
        <v>0</v>
      </c>
      <c r="AC98" s="309">
        <f>IF(AND(Wyniki_ankiet[[#This Row],[Wielkość zużycia węgla w tonach (jeśli występuje)]]&gt;0,Wyniki_ankiet[[#This Row],[Wielkość zużycia drewna w kg (jeśli występuje)]]=0),1,)</f>
        <v>1</v>
      </c>
      <c r="AD98" s="309">
        <f>IF(AND(Wyniki_ankiet[[#This Row],[Wielkość zużycia drewna w kg (jeśli występuje)]]&gt;0,Wyniki_ankiet[[#This Row],[Wielkość zużycia węgla w tonach (jeśli występuje)]]=0),1,)</f>
        <v>0</v>
      </c>
      <c r="AE98" s="309">
        <f>IF(Wyniki_ankiet[[#This Row],[Wielkość zużycia gazu w m3 (jeśli występuje)]]&gt;0,1,)</f>
        <v>0</v>
      </c>
      <c r="AF98" s="309"/>
    </row>
    <row r="99" spans="1:32" ht="15.75" customHeight="1">
      <c r="A99" s="309">
        <v>95</v>
      </c>
      <c r="B99" s="309" t="s">
        <v>226</v>
      </c>
      <c r="C99" s="299">
        <f>SUM(BUD_MIESZK_A!U103:U265)</f>
        <v>2600</v>
      </c>
      <c r="D99" s="309" t="s">
        <v>442</v>
      </c>
      <c r="E99" s="309" t="s">
        <v>443</v>
      </c>
      <c r="F99" s="299">
        <v>147</v>
      </c>
      <c r="G99" s="299">
        <v>115</v>
      </c>
      <c r="H99" s="299">
        <v>2008</v>
      </c>
      <c r="I99" s="309" t="s">
        <v>442</v>
      </c>
      <c r="J99" s="309" t="s">
        <v>444</v>
      </c>
      <c r="K99" s="309" t="s">
        <v>464</v>
      </c>
      <c r="L99" s="309" t="s">
        <v>446</v>
      </c>
      <c r="M99" s="309" t="s">
        <v>447</v>
      </c>
      <c r="N99" s="309" t="s">
        <v>452</v>
      </c>
      <c r="O99" s="309">
        <v>5</v>
      </c>
      <c r="P99" s="313">
        <f>IFERROR(Wyniki_ankiet[[#This Row],[Wielkość zużycia węgla w tonach (jeśli występuje)]]*1000/Wyniki_ankiet[[#This Row],[Powierzchnia ogrzewana w m2]],)</f>
        <v>43.478260869565219</v>
      </c>
      <c r="Q99" s="309">
        <v>0</v>
      </c>
      <c r="R99" s="312"/>
      <c r="S99" s="312">
        <f>IFERROR(Wyniki_ankiet[[#This Row],[Wielkość zużycia drewna w kg (jeśli występuje)]]/Wyniki_ankiet[[#This Row],[Powierzchnia ogrzewana w m2]],)</f>
        <v>0</v>
      </c>
      <c r="T99" s="309">
        <v>0</v>
      </c>
      <c r="U99" s="309"/>
      <c r="V99" s="309">
        <f>IFERROR(Wyniki_ankiet[[#This Row],[Olej opałowy zużycie w litrach]]/Wyniki_ankiet[[#This Row],[Powierzchnia ogrzewana w m2]],)</f>
        <v>0</v>
      </c>
      <c r="X99" s="309" t="s">
        <v>442</v>
      </c>
      <c r="Y99" s="309" t="s">
        <v>225</v>
      </c>
      <c r="AA99" s="309" t="s">
        <v>442</v>
      </c>
      <c r="AB99" s="309">
        <f>IF(AND(Wyniki_ankiet[[#This Row],[Wielkość zużycia węgla w tonach (jeśli występuje)]]&gt;0,Wyniki_ankiet[[#This Row],[Wielkość zużycia drewna w kg (jeśli występuje)]]&gt;0),1,)</f>
        <v>0</v>
      </c>
      <c r="AC99" s="309">
        <f>IF(AND(Wyniki_ankiet[[#This Row],[Wielkość zużycia węgla w tonach (jeśli występuje)]]&gt;0,Wyniki_ankiet[[#This Row],[Wielkość zużycia drewna w kg (jeśli występuje)]]=0),1,)</f>
        <v>1</v>
      </c>
      <c r="AD99" s="309">
        <f>IF(AND(Wyniki_ankiet[[#This Row],[Wielkość zużycia drewna w kg (jeśli występuje)]]&gt;0,Wyniki_ankiet[[#This Row],[Wielkość zużycia węgla w tonach (jeśli występuje)]]=0),1,)</f>
        <v>0</v>
      </c>
      <c r="AE99" s="309">
        <f>IF(Wyniki_ankiet[[#This Row],[Wielkość zużycia gazu w m3 (jeśli występuje)]]&gt;0,1,)</f>
        <v>0</v>
      </c>
      <c r="AF99" s="309"/>
    </row>
    <row r="100" spans="1:32" ht="15.75" hidden="1" customHeight="1">
      <c r="A100" s="309">
        <v>96</v>
      </c>
      <c r="B100" s="309" t="s">
        <v>226</v>
      </c>
      <c r="C100" s="299">
        <f>SUM(BUD_MIESZK_A!U104:U266)</f>
        <v>2600</v>
      </c>
      <c r="D100" s="309" t="s">
        <v>442</v>
      </c>
      <c r="E100" s="309" t="s">
        <v>443</v>
      </c>
      <c r="F100" s="299">
        <v>182</v>
      </c>
      <c r="G100" s="299">
        <v>182</v>
      </c>
      <c r="H100" s="299">
        <v>1997</v>
      </c>
      <c r="I100" s="309" t="s">
        <v>444</v>
      </c>
      <c r="J100" s="309" t="s">
        <v>444</v>
      </c>
      <c r="K100" s="309" t="s">
        <v>445</v>
      </c>
      <c r="L100" s="309" t="s">
        <v>446</v>
      </c>
      <c r="M100" s="314" t="s">
        <v>473</v>
      </c>
      <c r="N100" s="309" t="s">
        <v>455</v>
      </c>
      <c r="O100" s="309">
        <v>5</v>
      </c>
      <c r="P100" s="313">
        <f>IFERROR(Wyniki_ankiet[[#This Row],[Wielkość zużycia węgla w tonach (jeśli występuje)]]*1000/Wyniki_ankiet[[#This Row],[Powierzchnia ogrzewana w m2]],)</f>
        <v>27.472527472527471</v>
      </c>
      <c r="Q100" s="309">
        <v>0</v>
      </c>
      <c r="R100" s="312">
        <v>3000</v>
      </c>
      <c r="S100" s="312">
        <f>IFERROR(Wyniki_ankiet[[#This Row],[Wielkość zużycia drewna w kg (jeśli występuje)]]/Wyniki_ankiet[[#This Row],[Powierzchnia ogrzewana w m2]],)</f>
        <v>16.483516483516482</v>
      </c>
      <c r="T100" s="309">
        <v>0</v>
      </c>
      <c r="U100" s="309"/>
      <c r="V100" s="309">
        <f>IFERROR(Wyniki_ankiet[[#This Row],[Olej opałowy zużycie w litrach]]/Wyniki_ankiet[[#This Row],[Powierzchnia ogrzewana w m2]],)</f>
        <v>0</v>
      </c>
      <c r="X100" s="309" t="s">
        <v>442</v>
      </c>
      <c r="Y100" s="309" t="s">
        <v>225</v>
      </c>
      <c r="AA100" s="309" t="s">
        <v>444</v>
      </c>
      <c r="AB100" s="309">
        <f>IF(AND(Wyniki_ankiet[[#This Row],[Wielkość zużycia węgla w tonach (jeśli występuje)]]&gt;0,Wyniki_ankiet[[#This Row],[Wielkość zużycia drewna w kg (jeśli występuje)]]&gt;0),1,)</f>
        <v>1</v>
      </c>
      <c r="AC100" s="309">
        <f>IF(AND(Wyniki_ankiet[[#This Row],[Wielkość zużycia węgla w tonach (jeśli występuje)]]&gt;0,Wyniki_ankiet[[#This Row],[Wielkość zużycia drewna w kg (jeśli występuje)]]=0),1,)</f>
        <v>0</v>
      </c>
      <c r="AD100" s="309">
        <f>IF(AND(Wyniki_ankiet[[#This Row],[Wielkość zużycia drewna w kg (jeśli występuje)]]&gt;0,Wyniki_ankiet[[#This Row],[Wielkość zużycia węgla w tonach (jeśli występuje)]]=0),1,)</f>
        <v>0</v>
      </c>
      <c r="AE100" s="309">
        <f>IF(Wyniki_ankiet[[#This Row],[Wielkość zużycia gazu w m3 (jeśli występuje)]]&gt;0,1,)</f>
        <v>0</v>
      </c>
      <c r="AF100" s="309"/>
    </row>
    <row r="101" spans="1:32" ht="15.75" hidden="1" customHeight="1">
      <c r="A101" s="309">
        <v>97</v>
      </c>
      <c r="B101" s="309" t="s">
        <v>226</v>
      </c>
      <c r="C101" s="299">
        <f>SUM(BUD_MIESZK_A!U105:U267)</f>
        <v>2600</v>
      </c>
      <c r="D101" s="309" t="s">
        <v>225</v>
      </c>
      <c r="E101" s="309" t="s">
        <v>443</v>
      </c>
      <c r="F101" s="299">
        <v>70</v>
      </c>
      <c r="G101" s="299">
        <v>70</v>
      </c>
      <c r="H101" s="299">
        <v>1908</v>
      </c>
      <c r="I101" s="309" t="s">
        <v>444</v>
      </c>
      <c r="J101" s="309" t="s">
        <v>444</v>
      </c>
      <c r="K101" s="309" t="s">
        <v>445</v>
      </c>
      <c r="L101" s="309" t="s">
        <v>446</v>
      </c>
      <c r="M101" s="314" t="s">
        <v>473</v>
      </c>
      <c r="N101" s="309" t="s">
        <v>455</v>
      </c>
      <c r="O101" s="309">
        <v>4</v>
      </c>
      <c r="P101" s="313">
        <f>IFERROR(Wyniki_ankiet[[#This Row],[Wielkość zużycia węgla w tonach (jeśli występuje)]]*1000/Wyniki_ankiet[[#This Row],[Powierzchnia ogrzewana w m2]],)</f>
        <v>57.142857142857146</v>
      </c>
      <c r="Q101" s="309">
        <v>0</v>
      </c>
      <c r="R101" s="312">
        <v>200</v>
      </c>
      <c r="S101" s="312">
        <f>IFERROR(Wyniki_ankiet[[#This Row],[Wielkość zużycia drewna w kg (jeśli występuje)]]/Wyniki_ankiet[[#This Row],[Powierzchnia ogrzewana w m2]],)</f>
        <v>2.8571428571428572</v>
      </c>
      <c r="T101" s="309">
        <v>0</v>
      </c>
      <c r="U101" s="309"/>
      <c r="V101" s="309">
        <f>IFERROR(Wyniki_ankiet[[#This Row],[Olej opałowy zużycie w litrach]]/Wyniki_ankiet[[#This Row],[Powierzchnia ogrzewana w m2]],)</f>
        <v>0</v>
      </c>
      <c r="X101" s="309" t="s">
        <v>442</v>
      </c>
      <c r="Y101" s="309" t="s">
        <v>225</v>
      </c>
      <c r="AA101" s="309" t="s">
        <v>444</v>
      </c>
      <c r="AB101" s="309">
        <f>IF(AND(Wyniki_ankiet[[#This Row],[Wielkość zużycia węgla w tonach (jeśli występuje)]]&gt;0,Wyniki_ankiet[[#This Row],[Wielkość zużycia drewna w kg (jeśli występuje)]]&gt;0),1,)</f>
        <v>1</v>
      </c>
      <c r="AC101" s="309">
        <f>IF(AND(Wyniki_ankiet[[#This Row],[Wielkość zużycia węgla w tonach (jeśli występuje)]]&gt;0,Wyniki_ankiet[[#This Row],[Wielkość zużycia drewna w kg (jeśli występuje)]]=0),1,)</f>
        <v>0</v>
      </c>
      <c r="AD101" s="309">
        <f>IF(AND(Wyniki_ankiet[[#This Row],[Wielkość zużycia drewna w kg (jeśli występuje)]]&gt;0,Wyniki_ankiet[[#This Row],[Wielkość zużycia węgla w tonach (jeśli występuje)]]=0),1,)</f>
        <v>0</v>
      </c>
      <c r="AE101" s="309">
        <f>IF(Wyniki_ankiet[[#This Row],[Wielkość zużycia gazu w m3 (jeśli występuje)]]&gt;0,1,)</f>
        <v>0</v>
      </c>
      <c r="AF101" s="309"/>
    </row>
    <row r="102" spans="1:32" ht="15.75" customHeight="1">
      <c r="A102" s="309">
        <v>98</v>
      </c>
      <c r="B102" s="309" t="s">
        <v>226</v>
      </c>
      <c r="C102" s="299">
        <f>SUM(BUD_MIESZK_A!U106:U268)</f>
        <v>2600</v>
      </c>
      <c r="D102" s="309" t="s">
        <v>444</v>
      </c>
      <c r="E102" s="309" t="s">
        <v>443</v>
      </c>
      <c r="F102" s="299">
        <v>220</v>
      </c>
      <c r="G102" s="299">
        <v>220</v>
      </c>
      <c r="H102" s="299">
        <v>1992</v>
      </c>
      <c r="I102" s="309" t="s">
        <v>444</v>
      </c>
      <c r="J102" s="309" t="s">
        <v>444</v>
      </c>
      <c r="K102" s="309" t="s">
        <v>445</v>
      </c>
      <c r="L102" s="309" t="s">
        <v>446</v>
      </c>
      <c r="M102" s="309" t="s">
        <v>451</v>
      </c>
      <c r="N102" s="309" t="s">
        <v>452</v>
      </c>
      <c r="O102" s="309">
        <v>5</v>
      </c>
      <c r="P102" s="313">
        <f>IFERROR(Wyniki_ankiet[[#This Row],[Wielkość zużycia węgla w tonach (jeśli występuje)]]*1000/Wyniki_ankiet[[#This Row],[Powierzchnia ogrzewana w m2]],)</f>
        <v>22.727272727272727</v>
      </c>
      <c r="Q102" s="309">
        <v>0</v>
      </c>
      <c r="R102" s="312"/>
      <c r="S102" s="312">
        <f>IFERROR(Wyniki_ankiet[[#This Row],[Wielkość zużycia drewna w kg (jeśli występuje)]]/Wyniki_ankiet[[#This Row],[Powierzchnia ogrzewana w m2]],)</f>
        <v>0</v>
      </c>
      <c r="T102" s="309">
        <v>0</v>
      </c>
      <c r="U102" s="309"/>
      <c r="V102" s="309">
        <f>IFERROR(Wyniki_ankiet[[#This Row],[Olej opałowy zużycie w litrach]]/Wyniki_ankiet[[#This Row],[Powierzchnia ogrzewana w m2]],)</f>
        <v>0</v>
      </c>
      <c r="X102" s="309" t="s">
        <v>442</v>
      </c>
      <c r="Y102" s="309" t="s">
        <v>225</v>
      </c>
      <c r="AA102" s="309" t="s">
        <v>442</v>
      </c>
      <c r="AB102" s="309">
        <f>IF(AND(Wyniki_ankiet[[#This Row],[Wielkość zużycia węgla w tonach (jeśli występuje)]]&gt;0,Wyniki_ankiet[[#This Row],[Wielkość zużycia drewna w kg (jeśli występuje)]]&gt;0),1,)</f>
        <v>0</v>
      </c>
      <c r="AC102" s="309">
        <f>IF(AND(Wyniki_ankiet[[#This Row],[Wielkość zużycia węgla w tonach (jeśli występuje)]]&gt;0,Wyniki_ankiet[[#This Row],[Wielkość zużycia drewna w kg (jeśli występuje)]]=0),1,)</f>
        <v>1</v>
      </c>
      <c r="AD102" s="309">
        <f>IF(AND(Wyniki_ankiet[[#This Row],[Wielkość zużycia drewna w kg (jeśli występuje)]]&gt;0,Wyniki_ankiet[[#This Row],[Wielkość zużycia węgla w tonach (jeśli występuje)]]=0),1,)</f>
        <v>0</v>
      </c>
      <c r="AE102" s="309">
        <f>IF(Wyniki_ankiet[[#This Row],[Wielkość zużycia gazu w m3 (jeśli występuje)]]&gt;0,1,)</f>
        <v>0</v>
      </c>
      <c r="AF102" s="309"/>
    </row>
    <row r="103" spans="1:32" ht="15.75" customHeight="1">
      <c r="A103" s="309">
        <v>99</v>
      </c>
      <c r="B103" s="309" t="s">
        <v>226</v>
      </c>
      <c r="C103" s="299">
        <f>SUM(BUD_MIESZK_A!U107:U269)</f>
        <v>2600</v>
      </c>
      <c r="D103" s="309" t="s">
        <v>444</v>
      </c>
      <c r="E103" s="309" t="s">
        <v>443</v>
      </c>
      <c r="F103" s="299">
        <v>220</v>
      </c>
      <c r="G103" s="299">
        <v>180</v>
      </c>
      <c r="H103" s="299">
        <v>1974</v>
      </c>
      <c r="I103" s="309" t="s">
        <v>442</v>
      </c>
      <c r="J103" s="309" t="s">
        <v>444</v>
      </c>
      <c r="K103" s="309" t="s">
        <v>445</v>
      </c>
      <c r="L103" s="309" t="s">
        <v>446</v>
      </c>
      <c r="M103" s="309" t="s">
        <v>451</v>
      </c>
      <c r="N103" s="309" t="s">
        <v>452</v>
      </c>
      <c r="O103" s="309">
        <v>7</v>
      </c>
      <c r="P103" s="313">
        <f>IFERROR(Wyniki_ankiet[[#This Row],[Wielkość zużycia węgla w tonach (jeśli występuje)]]*1000/Wyniki_ankiet[[#This Row],[Powierzchnia ogrzewana w m2]],)</f>
        <v>38.888888888888886</v>
      </c>
      <c r="Q103" s="309">
        <v>0</v>
      </c>
      <c r="R103" s="312"/>
      <c r="S103" s="312">
        <f>IFERROR(Wyniki_ankiet[[#This Row],[Wielkość zużycia drewna w kg (jeśli występuje)]]/Wyniki_ankiet[[#This Row],[Powierzchnia ogrzewana w m2]],)</f>
        <v>0</v>
      </c>
      <c r="T103" s="309">
        <v>0</v>
      </c>
      <c r="U103" s="309"/>
      <c r="V103" s="309">
        <f>IFERROR(Wyniki_ankiet[[#This Row],[Olej opałowy zużycie w litrach]]/Wyniki_ankiet[[#This Row],[Powierzchnia ogrzewana w m2]],)</f>
        <v>0</v>
      </c>
      <c r="X103" s="309" t="s">
        <v>442</v>
      </c>
      <c r="Y103" s="309" t="s">
        <v>225</v>
      </c>
      <c r="AA103" s="309" t="s">
        <v>442</v>
      </c>
      <c r="AB103" s="309">
        <f>IF(AND(Wyniki_ankiet[[#This Row],[Wielkość zużycia węgla w tonach (jeśli występuje)]]&gt;0,Wyniki_ankiet[[#This Row],[Wielkość zużycia drewna w kg (jeśli występuje)]]&gt;0),1,)</f>
        <v>0</v>
      </c>
      <c r="AC103" s="309">
        <f>IF(AND(Wyniki_ankiet[[#This Row],[Wielkość zużycia węgla w tonach (jeśli występuje)]]&gt;0,Wyniki_ankiet[[#This Row],[Wielkość zużycia drewna w kg (jeśli występuje)]]=0),1,)</f>
        <v>1</v>
      </c>
      <c r="AD103" s="309">
        <f>IF(AND(Wyniki_ankiet[[#This Row],[Wielkość zużycia drewna w kg (jeśli występuje)]]&gt;0,Wyniki_ankiet[[#This Row],[Wielkość zużycia węgla w tonach (jeśli występuje)]]=0),1,)</f>
        <v>0</v>
      </c>
      <c r="AE103" s="309">
        <f>IF(Wyniki_ankiet[[#This Row],[Wielkość zużycia gazu w m3 (jeśli występuje)]]&gt;0,1,)</f>
        <v>0</v>
      </c>
      <c r="AF103" s="309"/>
    </row>
    <row r="104" spans="1:32" ht="15.75" customHeight="1">
      <c r="A104" s="309">
        <v>100</v>
      </c>
      <c r="B104" s="309" t="s">
        <v>226</v>
      </c>
      <c r="C104" s="299">
        <f>SUM(BUD_MIESZK_A!U108:U270)</f>
        <v>2600</v>
      </c>
      <c r="D104" s="299" t="s">
        <v>225</v>
      </c>
      <c r="E104" s="299" t="s">
        <v>466</v>
      </c>
      <c r="F104" s="299">
        <v>35</v>
      </c>
      <c r="G104" s="299">
        <v>35</v>
      </c>
      <c r="H104" s="299">
        <v>1790</v>
      </c>
      <c r="I104" s="299" t="s">
        <v>442</v>
      </c>
      <c r="J104" s="299" t="s">
        <v>442</v>
      </c>
      <c r="K104" s="299" t="s">
        <v>445</v>
      </c>
      <c r="L104" s="299" t="s">
        <v>446</v>
      </c>
      <c r="M104" s="299" t="s">
        <v>490</v>
      </c>
      <c r="N104" s="299" t="s">
        <v>452</v>
      </c>
      <c r="O104" s="299">
        <v>3</v>
      </c>
      <c r="P104" s="308">
        <f>IFERROR(Wyniki_ankiet[[#This Row],[Wielkość zużycia węgla w tonach (jeśli występuje)]]*1000/Wyniki_ankiet[[#This Row],[Powierzchnia ogrzewana w m2]],)</f>
        <v>85.714285714285708</v>
      </c>
      <c r="Q104" s="299">
        <v>0</v>
      </c>
      <c r="S104" s="300">
        <f>IFERROR(Wyniki_ankiet[[#This Row],[Wielkość zużycia drewna w kg (jeśli występuje)]]/Wyniki_ankiet[[#This Row],[Powierzchnia ogrzewana w m2]],)</f>
        <v>0</v>
      </c>
      <c r="T104" s="299">
        <v>0</v>
      </c>
      <c r="V104" s="299">
        <f>IFERROR(Wyniki_ankiet[[#This Row],[Olej opałowy zużycie w litrach]]/Wyniki_ankiet[[#This Row],[Powierzchnia ogrzewana w m2]],)</f>
        <v>0</v>
      </c>
      <c r="X104" s="299" t="s">
        <v>442</v>
      </c>
      <c r="Y104" s="299" t="s">
        <v>225</v>
      </c>
      <c r="AA104" s="299" t="s">
        <v>442</v>
      </c>
      <c r="AB104" s="309">
        <f>IF(AND(Wyniki_ankiet[[#This Row],[Wielkość zużycia węgla w tonach (jeśli występuje)]]&gt;0,Wyniki_ankiet[[#This Row],[Wielkość zużycia drewna w kg (jeśli występuje)]]&gt;0),1,)</f>
        <v>0</v>
      </c>
      <c r="AC104" s="309">
        <f>IF(AND(Wyniki_ankiet[[#This Row],[Wielkość zużycia węgla w tonach (jeśli występuje)]]&gt;0,Wyniki_ankiet[[#This Row],[Wielkość zużycia drewna w kg (jeśli występuje)]]=0),1,)</f>
        <v>1</v>
      </c>
      <c r="AD104" s="309">
        <f>IF(AND(Wyniki_ankiet[[#This Row],[Wielkość zużycia drewna w kg (jeśli występuje)]]&gt;0,Wyniki_ankiet[[#This Row],[Wielkość zużycia węgla w tonach (jeśli występuje)]]=0),1,)</f>
        <v>0</v>
      </c>
      <c r="AE104" s="309">
        <f>IF(Wyniki_ankiet[[#This Row],[Wielkość zużycia gazu w m3 (jeśli występuje)]]&gt;0,1,)</f>
        <v>0</v>
      </c>
      <c r="AF104" s="309"/>
    </row>
    <row r="105" spans="1:32" ht="15.75" hidden="1" customHeight="1">
      <c r="A105" s="309">
        <v>101</v>
      </c>
      <c r="B105" s="299" t="s">
        <v>226</v>
      </c>
      <c r="C105" s="299">
        <f>SUM(BUD_MIESZK_A!U109:U271)</f>
        <v>2600</v>
      </c>
      <c r="D105" s="299" t="s">
        <v>225</v>
      </c>
      <c r="E105" s="299" t="s">
        <v>443</v>
      </c>
      <c r="F105" s="299">
        <v>160</v>
      </c>
      <c r="G105" s="299">
        <v>160</v>
      </c>
      <c r="H105" s="299">
        <v>1999</v>
      </c>
      <c r="I105" s="299" t="s">
        <v>444</v>
      </c>
      <c r="J105" s="299" t="s">
        <v>444</v>
      </c>
      <c r="K105" s="299" t="s">
        <v>445</v>
      </c>
      <c r="L105" s="299" t="s">
        <v>446</v>
      </c>
      <c r="M105" s="314" t="s">
        <v>473</v>
      </c>
      <c r="N105" s="299" t="s">
        <v>476</v>
      </c>
      <c r="P105" s="308">
        <f>IFERROR(Wyniki_ankiet[[#This Row],[Wielkość zużycia węgla w tonach (jeśli występuje)]]*1000/Wyniki_ankiet[[#This Row],[Powierzchnia ogrzewana w m2]],)</f>
        <v>0</v>
      </c>
      <c r="Q105" s="299">
        <v>0</v>
      </c>
      <c r="R105" s="300">
        <v>15000</v>
      </c>
      <c r="S105" s="300">
        <f>IFERROR(Wyniki_ankiet[[#This Row],[Wielkość zużycia drewna w kg (jeśli występuje)]]/Wyniki_ankiet[[#This Row],[Powierzchnia ogrzewana w m2]],)</f>
        <v>93.75</v>
      </c>
      <c r="T105" s="299">
        <v>0</v>
      </c>
      <c r="V105" s="299">
        <f>IFERROR(Wyniki_ankiet[[#This Row],[Olej opałowy zużycie w litrach]]/Wyniki_ankiet[[#This Row],[Powierzchnia ogrzewana w m2]],)</f>
        <v>0</v>
      </c>
      <c r="X105" s="299" t="s">
        <v>442</v>
      </c>
      <c r="Y105" s="299" t="s">
        <v>225</v>
      </c>
      <c r="AA105" s="299" t="s">
        <v>444</v>
      </c>
      <c r="AB105" s="309">
        <f>IF(AND(Wyniki_ankiet[[#This Row],[Wielkość zużycia węgla w tonach (jeśli występuje)]]&gt;0,Wyniki_ankiet[[#This Row],[Wielkość zużycia drewna w kg (jeśli występuje)]]&gt;0),1,)</f>
        <v>0</v>
      </c>
      <c r="AC105" s="309">
        <f>IF(AND(Wyniki_ankiet[[#This Row],[Wielkość zużycia węgla w tonach (jeśli występuje)]]&gt;0,Wyniki_ankiet[[#This Row],[Wielkość zużycia drewna w kg (jeśli występuje)]]=0),1,)</f>
        <v>0</v>
      </c>
      <c r="AD105" s="309">
        <f>IF(AND(Wyniki_ankiet[[#This Row],[Wielkość zużycia drewna w kg (jeśli występuje)]]&gt;0,Wyniki_ankiet[[#This Row],[Wielkość zużycia węgla w tonach (jeśli występuje)]]=0),1,)</f>
        <v>1</v>
      </c>
      <c r="AE105" s="309">
        <f>IF(Wyniki_ankiet[[#This Row],[Wielkość zużycia gazu w m3 (jeśli występuje)]]&gt;0,1,)</f>
        <v>0</v>
      </c>
      <c r="AF105" s="309"/>
    </row>
    <row r="106" spans="1:32" ht="15.75" customHeight="1">
      <c r="A106" s="309">
        <v>102</v>
      </c>
      <c r="B106" s="299" t="s">
        <v>226</v>
      </c>
      <c r="C106" s="299">
        <f>SUM(BUD_MIESZK_A!U110:U272)</f>
        <v>2600</v>
      </c>
      <c r="D106" s="299" t="s">
        <v>442</v>
      </c>
      <c r="E106" s="299" t="s">
        <v>443</v>
      </c>
      <c r="F106" s="299">
        <v>210</v>
      </c>
      <c r="G106" s="299">
        <v>180</v>
      </c>
      <c r="H106" s="299">
        <v>1938</v>
      </c>
      <c r="I106" s="299" t="s">
        <v>442</v>
      </c>
      <c r="J106" s="299" t="s">
        <v>442</v>
      </c>
      <c r="K106" s="299" t="s">
        <v>445</v>
      </c>
      <c r="L106" s="299" t="s">
        <v>446</v>
      </c>
      <c r="M106" s="309" t="s">
        <v>451</v>
      </c>
      <c r="N106" s="299" t="s">
        <v>452</v>
      </c>
      <c r="O106" s="299">
        <v>6</v>
      </c>
      <c r="P106" s="308">
        <f>IFERROR(Wyniki_ankiet[[#This Row],[Wielkość zużycia węgla w tonach (jeśli występuje)]]*1000/Wyniki_ankiet[[#This Row],[Powierzchnia ogrzewana w m2]],)</f>
        <v>33.333333333333336</v>
      </c>
      <c r="Q106" s="299">
        <v>0</v>
      </c>
      <c r="S106" s="300">
        <f>IFERROR(Wyniki_ankiet[[#This Row],[Wielkość zużycia drewna w kg (jeśli występuje)]]/Wyniki_ankiet[[#This Row],[Powierzchnia ogrzewana w m2]],)</f>
        <v>0</v>
      </c>
      <c r="T106" s="299">
        <v>0</v>
      </c>
      <c r="V106" s="299">
        <f>IFERROR(Wyniki_ankiet[[#This Row],[Olej opałowy zużycie w litrach]]/Wyniki_ankiet[[#This Row],[Powierzchnia ogrzewana w m2]],)</f>
        <v>0</v>
      </c>
      <c r="X106" s="299" t="s">
        <v>442</v>
      </c>
      <c r="Y106" s="299" t="s">
        <v>225</v>
      </c>
      <c r="AA106" s="299" t="s">
        <v>442</v>
      </c>
      <c r="AB106" s="309">
        <f>IF(AND(Wyniki_ankiet[[#This Row],[Wielkość zużycia węgla w tonach (jeśli występuje)]]&gt;0,Wyniki_ankiet[[#This Row],[Wielkość zużycia drewna w kg (jeśli występuje)]]&gt;0),1,)</f>
        <v>0</v>
      </c>
      <c r="AC106" s="309">
        <f>IF(AND(Wyniki_ankiet[[#This Row],[Wielkość zużycia węgla w tonach (jeśli występuje)]]&gt;0,Wyniki_ankiet[[#This Row],[Wielkość zużycia drewna w kg (jeśli występuje)]]=0),1,)</f>
        <v>1</v>
      </c>
      <c r="AD106" s="309">
        <f>IF(AND(Wyniki_ankiet[[#This Row],[Wielkość zużycia drewna w kg (jeśli występuje)]]&gt;0,Wyniki_ankiet[[#This Row],[Wielkość zużycia węgla w tonach (jeśli występuje)]]=0),1,)</f>
        <v>0</v>
      </c>
      <c r="AE106" s="309">
        <f>IF(Wyniki_ankiet[[#This Row],[Wielkość zużycia gazu w m3 (jeśli występuje)]]&gt;0,1,)</f>
        <v>0</v>
      </c>
      <c r="AF106" s="309"/>
    </row>
    <row r="107" spans="1:32" ht="15.75" customHeight="1">
      <c r="A107" s="309">
        <v>103</v>
      </c>
      <c r="B107" s="299" t="s">
        <v>226</v>
      </c>
      <c r="C107" s="299">
        <f>SUM(BUD_MIESZK_A!U111:U273)</f>
        <v>2600</v>
      </c>
      <c r="D107" s="299" t="s">
        <v>444</v>
      </c>
      <c r="E107" s="299" t="s">
        <v>443</v>
      </c>
      <c r="F107" s="299">
        <v>150</v>
      </c>
      <c r="G107" s="299">
        <v>140</v>
      </c>
      <c r="H107" s="299" t="s">
        <v>225</v>
      </c>
      <c r="I107" s="299" t="s">
        <v>444</v>
      </c>
      <c r="J107" s="299" t="s">
        <v>444</v>
      </c>
      <c r="K107" s="299" t="s">
        <v>481</v>
      </c>
      <c r="L107" s="299" t="s">
        <v>446</v>
      </c>
      <c r="M107" s="314" t="s">
        <v>473</v>
      </c>
      <c r="N107" s="299" t="s">
        <v>476</v>
      </c>
      <c r="P107" s="308">
        <f>IFERROR(Wyniki_ankiet[[#This Row],[Wielkość zużycia węgla w tonach (jeśli występuje)]]*1000/Wyniki_ankiet[[#This Row],[Powierzchnia ogrzewana w m2]],)</f>
        <v>0</v>
      </c>
      <c r="Q107" s="299">
        <v>0</v>
      </c>
      <c r="S107" s="300">
        <f>IFERROR(Wyniki_ankiet[[#This Row],[Wielkość zużycia drewna w kg (jeśli występuje)]]/Wyniki_ankiet[[#This Row],[Powierzchnia ogrzewana w m2]],)</f>
        <v>0</v>
      </c>
      <c r="T107" s="299">
        <v>0</v>
      </c>
      <c r="V107" s="299">
        <f>IFERROR(Wyniki_ankiet[[#This Row],[Olej opałowy zużycie w litrach]]/Wyniki_ankiet[[#This Row],[Powierzchnia ogrzewana w m2]],)</f>
        <v>0</v>
      </c>
      <c r="X107" s="299" t="s">
        <v>442</v>
      </c>
      <c r="Y107" s="299" t="s">
        <v>225</v>
      </c>
      <c r="AA107" s="299" t="s">
        <v>444</v>
      </c>
      <c r="AB107" s="309">
        <f>IF(AND(Wyniki_ankiet[[#This Row],[Wielkość zużycia węgla w tonach (jeśli występuje)]]&gt;0,Wyniki_ankiet[[#This Row],[Wielkość zużycia drewna w kg (jeśli występuje)]]&gt;0),1,)</f>
        <v>0</v>
      </c>
      <c r="AC107" s="309">
        <f>IF(AND(Wyniki_ankiet[[#This Row],[Wielkość zużycia węgla w tonach (jeśli występuje)]]&gt;0,Wyniki_ankiet[[#This Row],[Wielkość zużycia drewna w kg (jeśli występuje)]]=0),1,)</f>
        <v>0</v>
      </c>
      <c r="AD107" s="309">
        <f>IF(AND(Wyniki_ankiet[[#This Row],[Wielkość zużycia drewna w kg (jeśli występuje)]]&gt;0,Wyniki_ankiet[[#This Row],[Wielkość zużycia węgla w tonach (jeśli występuje)]]=0),1,)</f>
        <v>0</v>
      </c>
      <c r="AE107" s="309">
        <f>IF(Wyniki_ankiet[[#This Row],[Wielkość zużycia gazu w m3 (jeśli występuje)]]&gt;0,1,)</f>
        <v>0</v>
      </c>
      <c r="AF107" s="309"/>
    </row>
    <row r="108" spans="1:32" ht="15.75" hidden="1" customHeight="1">
      <c r="A108" s="309">
        <v>104</v>
      </c>
      <c r="B108" s="299" t="s">
        <v>226</v>
      </c>
      <c r="C108" s="299">
        <f>SUM(BUD_MIESZK_A!U112:U274)</f>
        <v>2600</v>
      </c>
      <c r="D108" s="299" t="s">
        <v>225</v>
      </c>
      <c r="E108" s="299" t="s">
        <v>443</v>
      </c>
      <c r="F108" s="299">
        <v>65</v>
      </c>
      <c r="G108" s="299">
        <v>65</v>
      </c>
      <c r="H108" s="299" t="s">
        <v>225</v>
      </c>
      <c r="I108" s="299" t="s">
        <v>442</v>
      </c>
      <c r="J108" s="299" t="s">
        <v>442</v>
      </c>
      <c r="K108" s="299" t="s">
        <v>481</v>
      </c>
      <c r="L108" s="299" t="s">
        <v>446</v>
      </c>
      <c r="M108" s="314" t="s">
        <v>473</v>
      </c>
      <c r="N108" s="299" t="s">
        <v>455</v>
      </c>
      <c r="O108" s="299">
        <v>3</v>
      </c>
      <c r="P108" s="308">
        <f>IFERROR(Wyniki_ankiet[[#This Row],[Wielkość zużycia węgla w tonach (jeśli występuje)]]*1000/Wyniki_ankiet[[#This Row],[Powierzchnia ogrzewana w m2]],)</f>
        <v>46.153846153846153</v>
      </c>
      <c r="Q108" s="299">
        <v>0</v>
      </c>
      <c r="R108" s="312">
        <v>6000</v>
      </c>
      <c r="S108" s="312">
        <f>IFERROR(Wyniki_ankiet[[#This Row],[Wielkość zużycia drewna w kg (jeśli występuje)]]/Wyniki_ankiet[[#This Row],[Powierzchnia ogrzewana w m2]],)</f>
        <v>92.307692307692307</v>
      </c>
      <c r="T108" s="309">
        <v>0</v>
      </c>
      <c r="U108" s="309"/>
      <c r="V108" s="309">
        <f>IFERROR(Wyniki_ankiet[[#This Row],[Olej opałowy zużycie w litrach]]/Wyniki_ankiet[[#This Row],[Powierzchnia ogrzewana w m2]],)</f>
        <v>0</v>
      </c>
      <c r="X108" s="309" t="s">
        <v>442</v>
      </c>
      <c r="Y108" s="309" t="s">
        <v>225</v>
      </c>
      <c r="AA108" s="309" t="s">
        <v>444</v>
      </c>
      <c r="AB108" s="309">
        <f>IF(AND(Wyniki_ankiet[[#This Row],[Wielkość zużycia węgla w tonach (jeśli występuje)]]&gt;0,Wyniki_ankiet[[#This Row],[Wielkość zużycia drewna w kg (jeśli występuje)]]&gt;0),1,)</f>
        <v>1</v>
      </c>
      <c r="AC108" s="309">
        <f>IF(AND(Wyniki_ankiet[[#This Row],[Wielkość zużycia węgla w tonach (jeśli występuje)]]&gt;0,Wyniki_ankiet[[#This Row],[Wielkość zużycia drewna w kg (jeśli występuje)]]=0),1,)</f>
        <v>0</v>
      </c>
      <c r="AD108" s="309">
        <f>IF(AND(Wyniki_ankiet[[#This Row],[Wielkość zużycia drewna w kg (jeśli występuje)]]&gt;0,Wyniki_ankiet[[#This Row],[Wielkość zużycia węgla w tonach (jeśli występuje)]]=0),1,)</f>
        <v>0</v>
      </c>
      <c r="AE108" s="309">
        <f>IF(Wyniki_ankiet[[#This Row],[Wielkość zużycia gazu w m3 (jeśli występuje)]]&gt;0,1,)</f>
        <v>0</v>
      </c>
      <c r="AF108" s="309"/>
    </row>
    <row r="109" spans="1:32" ht="15.75" hidden="1" customHeight="1">
      <c r="A109" s="309">
        <v>105</v>
      </c>
      <c r="B109" s="309" t="s">
        <v>226</v>
      </c>
      <c r="C109" s="299">
        <f>SUM(BUD_MIESZK_A!U113:U275)</f>
        <v>2600</v>
      </c>
      <c r="D109" s="309" t="s">
        <v>442</v>
      </c>
      <c r="E109" s="309" t="s">
        <v>443</v>
      </c>
      <c r="F109" s="299">
        <v>180</v>
      </c>
      <c r="G109" s="299">
        <v>160</v>
      </c>
      <c r="H109" s="299">
        <v>2003</v>
      </c>
      <c r="I109" s="309" t="s">
        <v>444</v>
      </c>
      <c r="J109" s="309" t="s">
        <v>444</v>
      </c>
      <c r="K109" s="309" t="s">
        <v>464</v>
      </c>
      <c r="L109" s="309" t="s">
        <v>446</v>
      </c>
      <c r="M109" s="314" t="s">
        <v>473</v>
      </c>
      <c r="N109" s="309" t="s">
        <v>448</v>
      </c>
      <c r="O109" s="309"/>
      <c r="P109" s="313">
        <f>IFERROR(Wyniki_ankiet[[#This Row],[Wielkość zużycia węgla w tonach (jeśli występuje)]]*1000/Wyniki_ankiet[[#This Row],[Powierzchnia ogrzewana w m2]],)</f>
        <v>0</v>
      </c>
      <c r="Q109" s="309">
        <v>0</v>
      </c>
      <c r="R109" s="312">
        <v>7200</v>
      </c>
      <c r="S109" s="312">
        <f>IFERROR(Wyniki_ankiet[[#This Row],[Wielkość zużycia drewna w kg (jeśli występuje)]]/Wyniki_ankiet[[#This Row],[Powierzchnia ogrzewana w m2]],)</f>
        <v>45</v>
      </c>
      <c r="T109" s="309" t="s">
        <v>491</v>
      </c>
      <c r="U109" s="309"/>
      <c r="V109" s="309">
        <f>IFERROR(Wyniki_ankiet[[#This Row],[Olej opałowy zużycie w litrach]]/Wyniki_ankiet[[#This Row],[Powierzchnia ogrzewana w m2]],)</f>
        <v>0</v>
      </c>
      <c r="X109" s="309" t="s">
        <v>442</v>
      </c>
      <c r="Y109" s="309" t="s">
        <v>225</v>
      </c>
      <c r="AA109" s="309" t="s">
        <v>442</v>
      </c>
      <c r="AB109" s="309">
        <f>IF(AND(Wyniki_ankiet[[#This Row],[Wielkość zużycia węgla w tonach (jeśli występuje)]]&gt;0,Wyniki_ankiet[[#This Row],[Wielkość zużycia drewna w kg (jeśli występuje)]]&gt;0),1,)</f>
        <v>0</v>
      </c>
      <c r="AC109" s="309">
        <f>IF(AND(Wyniki_ankiet[[#This Row],[Wielkość zużycia węgla w tonach (jeśli występuje)]]&gt;0,Wyniki_ankiet[[#This Row],[Wielkość zużycia drewna w kg (jeśli występuje)]]=0),1,)</f>
        <v>0</v>
      </c>
      <c r="AD109" s="309">
        <f>IF(AND(Wyniki_ankiet[[#This Row],[Wielkość zużycia drewna w kg (jeśli występuje)]]&gt;0,Wyniki_ankiet[[#This Row],[Wielkość zużycia węgla w tonach (jeśli występuje)]]=0),1,)</f>
        <v>1</v>
      </c>
      <c r="AE109" s="309">
        <f>IF(Wyniki_ankiet[[#This Row],[Wielkość zużycia gazu w m3 (jeśli występuje)]]&gt;0,1,)</f>
        <v>0</v>
      </c>
      <c r="AF109" s="309"/>
    </row>
    <row r="110" spans="1:32" ht="15.75" hidden="1" customHeight="1">
      <c r="A110" s="309">
        <v>106</v>
      </c>
      <c r="B110" s="309" t="s">
        <v>226</v>
      </c>
      <c r="C110" s="299">
        <f>SUM(BUD_MIESZK_A!U114:U276)</f>
        <v>2600</v>
      </c>
      <c r="D110" s="309" t="s">
        <v>442</v>
      </c>
      <c r="E110" s="309" t="s">
        <v>443</v>
      </c>
      <c r="F110" s="299">
        <v>150</v>
      </c>
      <c r="G110" s="299">
        <v>140</v>
      </c>
      <c r="H110" s="299">
        <v>1980</v>
      </c>
      <c r="I110" s="309" t="s">
        <v>442</v>
      </c>
      <c r="J110" s="309" t="s">
        <v>442</v>
      </c>
      <c r="K110" s="309" t="s">
        <v>464</v>
      </c>
      <c r="L110" s="309" t="s">
        <v>446</v>
      </c>
      <c r="M110" s="314" t="s">
        <v>473</v>
      </c>
      <c r="N110" s="309" t="s">
        <v>455</v>
      </c>
      <c r="O110" s="309">
        <v>5</v>
      </c>
      <c r="P110" s="313">
        <f>IFERROR(Wyniki_ankiet[[#This Row],[Wielkość zużycia węgla w tonach (jeśli występuje)]]*1000/Wyniki_ankiet[[#This Row],[Powierzchnia ogrzewana w m2]],)</f>
        <v>35.714285714285715</v>
      </c>
      <c r="Q110" s="309">
        <v>0</v>
      </c>
      <c r="R110" s="312">
        <v>1000</v>
      </c>
      <c r="S110" s="312">
        <f>IFERROR(Wyniki_ankiet[[#This Row],[Wielkość zużycia drewna w kg (jeśli występuje)]]/Wyniki_ankiet[[#This Row],[Powierzchnia ogrzewana w m2]],)</f>
        <v>7.1428571428571432</v>
      </c>
      <c r="T110" s="309">
        <v>0</v>
      </c>
      <c r="U110" s="309"/>
      <c r="V110" s="309">
        <f>IFERROR(Wyniki_ankiet[[#This Row],[Olej opałowy zużycie w litrach]]/Wyniki_ankiet[[#This Row],[Powierzchnia ogrzewana w m2]],)</f>
        <v>0</v>
      </c>
      <c r="X110" s="309" t="s">
        <v>442</v>
      </c>
      <c r="Y110" s="309" t="s">
        <v>225</v>
      </c>
      <c r="AA110" s="309" t="s">
        <v>444</v>
      </c>
      <c r="AB110" s="309">
        <f>IF(AND(Wyniki_ankiet[[#This Row],[Wielkość zużycia węgla w tonach (jeśli występuje)]]&gt;0,Wyniki_ankiet[[#This Row],[Wielkość zużycia drewna w kg (jeśli występuje)]]&gt;0),1,)</f>
        <v>1</v>
      </c>
      <c r="AC110" s="309">
        <f>IF(AND(Wyniki_ankiet[[#This Row],[Wielkość zużycia węgla w tonach (jeśli występuje)]]&gt;0,Wyniki_ankiet[[#This Row],[Wielkość zużycia drewna w kg (jeśli występuje)]]=0),1,)</f>
        <v>0</v>
      </c>
      <c r="AD110" s="309">
        <f>IF(AND(Wyniki_ankiet[[#This Row],[Wielkość zużycia drewna w kg (jeśli występuje)]]&gt;0,Wyniki_ankiet[[#This Row],[Wielkość zużycia węgla w tonach (jeśli występuje)]]=0),1,)</f>
        <v>0</v>
      </c>
      <c r="AE110" s="309">
        <f>IF(Wyniki_ankiet[[#This Row],[Wielkość zużycia gazu w m3 (jeśli występuje)]]&gt;0,1,)</f>
        <v>0</v>
      </c>
      <c r="AF110" s="309"/>
    </row>
    <row r="111" spans="1:32" ht="15.75" customHeight="1">
      <c r="A111" s="309">
        <v>107</v>
      </c>
      <c r="B111" s="309" t="s">
        <v>226</v>
      </c>
      <c r="C111" s="299">
        <f>SUM(BUD_MIESZK_A!U115:U277)</f>
        <v>2600</v>
      </c>
      <c r="D111" s="309" t="s">
        <v>442</v>
      </c>
      <c r="E111" s="309" t="s">
        <v>443</v>
      </c>
      <c r="F111" s="299">
        <v>200</v>
      </c>
      <c r="G111" s="299">
        <v>200</v>
      </c>
      <c r="H111" s="299">
        <v>1968</v>
      </c>
      <c r="I111" s="309" t="s">
        <v>444</v>
      </c>
      <c r="J111" s="309" t="s">
        <v>444</v>
      </c>
      <c r="K111" s="309" t="s">
        <v>445</v>
      </c>
      <c r="L111" s="309" t="s">
        <v>446</v>
      </c>
      <c r="M111" s="309" t="s">
        <v>451</v>
      </c>
      <c r="N111" s="309" t="s">
        <v>452</v>
      </c>
      <c r="O111" s="309">
        <v>6</v>
      </c>
      <c r="P111" s="313">
        <f>IFERROR(Wyniki_ankiet[[#This Row],[Wielkość zużycia węgla w tonach (jeśli występuje)]]*1000/Wyniki_ankiet[[#This Row],[Powierzchnia ogrzewana w m2]],)</f>
        <v>30</v>
      </c>
      <c r="Q111" s="309">
        <v>0</v>
      </c>
      <c r="R111" s="312"/>
      <c r="S111" s="312">
        <f>IFERROR(Wyniki_ankiet[[#This Row],[Wielkość zużycia drewna w kg (jeśli występuje)]]/Wyniki_ankiet[[#This Row],[Powierzchnia ogrzewana w m2]],)</f>
        <v>0</v>
      </c>
      <c r="T111" s="309">
        <v>0</v>
      </c>
      <c r="U111" s="309"/>
      <c r="V111" s="309">
        <f>IFERROR(Wyniki_ankiet[[#This Row],[Olej opałowy zużycie w litrach]]/Wyniki_ankiet[[#This Row],[Powierzchnia ogrzewana w m2]],)</f>
        <v>0</v>
      </c>
      <c r="X111" s="309" t="s">
        <v>225</v>
      </c>
      <c r="Y111" s="309" t="s">
        <v>225</v>
      </c>
      <c r="AA111" s="309" t="s">
        <v>225</v>
      </c>
      <c r="AB111" s="309">
        <f>IF(AND(Wyniki_ankiet[[#This Row],[Wielkość zużycia węgla w tonach (jeśli występuje)]]&gt;0,Wyniki_ankiet[[#This Row],[Wielkość zużycia drewna w kg (jeśli występuje)]]&gt;0),1,)</f>
        <v>0</v>
      </c>
      <c r="AC111" s="309">
        <f>IF(AND(Wyniki_ankiet[[#This Row],[Wielkość zużycia węgla w tonach (jeśli występuje)]]&gt;0,Wyniki_ankiet[[#This Row],[Wielkość zużycia drewna w kg (jeśli występuje)]]=0),1,)</f>
        <v>1</v>
      </c>
      <c r="AD111" s="309">
        <f>IF(AND(Wyniki_ankiet[[#This Row],[Wielkość zużycia drewna w kg (jeśli występuje)]]&gt;0,Wyniki_ankiet[[#This Row],[Wielkość zużycia węgla w tonach (jeśli występuje)]]=0),1,)</f>
        <v>0</v>
      </c>
      <c r="AE111" s="309">
        <f>IF(Wyniki_ankiet[[#This Row],[Wielkość zużycia gazu w m3 (jeśli występuje)]]&gt;0,1,)</f>
        <v>0</v>
      </c>
      <c r="AF111" s="309"/>
    </row>
    <row r="112" spans="1:32" ht="15.75" hidden="1" customHeight="1">
      <c r="A112" s="309">
        <v>108</v>
      </c>
      <c r="B112" s="309" t="s">
        <v>226</v>
      </c>
      <c r="C112" s="299">
        <f>SUM(BUD_MIESZK_A!U116:U278)</f>
        <v>2600</v>
      </c>
      <c r="D112" s="309" t="s">
        <v>442</v>
      </c>
      <c r="E112" s="309" t="s">
        <v>443</v>
      </c>
      <c r="F112" s="299">
        <v>86</v>
      </c>
      <c r="G112" s="299">
        <v>86</v>
      </c>
      <c r="H112" s="299">
        <v>1950</v>
      </c>
      <c r="I112" s="309" t="s">
        <v>444</v>
      </c>
      <c r="J112" s="309" t="s">
        <v>442</v>
      </c>
      <c r="K112" s="309" t="s">
        <v>445</v>
      </c>
      <c r="L112" s="309" t="s">
        <v>446</v>
      </c>
      <c r="M112" s="314" t="s">
        <v>473</v>
      </c>
      <c r="N112" s="309" t="s">
        <v>455</v>
      </c>
      <c r="O112" s="309">
        <v>3</v>
      </c>
      <c r="P112" s="313">
        <f>IFERROR(Wyniki_ankiet[[#This Row],[Wielkość zużycia węgla w tonach (jeśli występuje)]]*1000/Wyniki_ankiet[[#This Row],[Powierzchnia ogrzewana w m2]],)</f>
        <v>34.883720930232556</v>
      </c>
      <c r="Q112" s="309">
        <v>0</v>
      </c>
      <c r="R112" s="312">
        <v>3000</v>
      </c>
      <c r="S112" s="312">
        <f>IFERROR(Wyniki_ankiet[[#This Row],[Wielkość zużycia drewna w kg (jeśli występuje)]]/Wyniki_ankiet[[#This Row],[Powierzchnia ogrzewana w m2]],)</f>
        <v>34.883720930232556</v>
      </c>
      <c r="T112" s="309">
        <v>0</v>
      </c>
      <c r="U112" s="309"/>
      <c r="V112" s="309">
        <f>IFERROR(Wyniki_ankiet[[#This Row],[Olej opałowy zużycie w litrach]]/Wyniki_ankiet[[#This Row],[Powierzchnia ogrzewana w m2]],)</f>
        <v>0</v>
      </c>
      <c r="X112" s="309" t="s">
        <v>225</v>
      </c>
      <c r="Y112" s="309" t="s">
        <v>225</v>
      </c>
      <c r="AA112" s="309" t="s">
        <v>444</v>
      </c>
      <c r="AB112" s="309">
        <f>IF(AND(Wyniki_ankiet[[#This Row],[Wielkość zużycia węgla w tonach (jeśli występuje)]]&gt;0,Wyniki_ankiet[[#This Row],[Wielkość zużycia drewna w kg (jeśli występuje)]]&gt;0),1,)</f>
        <v>1</v>
      </c>
      <c r="AC112" s="309">
        <f>IF(AND(Wyniki_ankiet[[#This Row],[Wielkość zużycia węgla w tonach (jeśli występuje)]]&gt;0,Wyniki_ankiet[[#This Row],[Wielkość zużycia drewna w kg (jeśli występuje)]]=0),1,)</f>
        <v>0</v>
      </c>
      <c r="AD112" s="309">
        <f>IF(AND(Wyniki_ankiet[[#This Row],[Wielkość zużycia drewna w kg (jeśli występuje)]]&gt;0,Wyniki_ankiet[[#This Row],[Wielkość zużycia węgla w tonach (jeśli występuje)]]=0),1,)</f>
        <v>0</v>
      </c>
      <c r="AE112" s="309">
        <f>IF(Wyniki_ankiet[[#This Row],[Wielkość zużycia gazu w m3 (jeśli występuje)]]&gt;0,1,)</f>
        <v>0</v>
      </c>
      <c r="AF112" s="309"/>
    </row>
    <row r="113" spans="1:32" ht="15.75" hidden="1" customHeight="1">
      <c r="A113" s="309">
        <v>109</v>
      </c>
      <c r="B113" s="309" t="s">
        <v>226</v>
      </c>
      <c r="C113" s="299">
        <f>SUM(BUD_MIESZK_A!U117:U279)</f>
        <v>2600</v>
      </c>
      <c r="D113" s="309" t="s">
        <v>444</v>
      </c>
      <c r="E113" s="309" t="s">
        <v>443</v>
      </c>
      <c r="F113" s="299">
        <v>110</v>
      </c>
      <c r="G113" s="299">
        <v>130</v>
      </c>
      <c r="H113" s="299">
        <v>1978</v>
      </c>
      <c r="I113" s="309" t="s">
        <v>442</v>
      </c>
      <c r="J113" s="309" t="s">
        <v>442</v>
      </c>
      <c r="K113" s="309" t="s">
        <v>464</v>
      </c>
      <c r="L113" s="309" t="s">
        <v>446</v>
      </c>
      <c r="M113" s="314" t="s">
        <v>473</v>
      </c>
      <c r="N113" s="309" t="s">
        <v>455</v>
      </c>
      <c r="O113" s="309">
        <v>5</v>
      </c>
      <c r="P113" s="313">
        <f>IFERROR(Wyniki_ankiet[[#This Row],[Wielkość zużycia węgla w tonach (jeśli występuje)]]*1000/Wyniki_ankiet[[#This Row],[Powierzchnia ogrzewana w m2]],)</f>
        <v>38.46153846153846</v>
      </c>
      <c r="Q113" s="309">
        <v>0</v>
      </c>
      <c r="R113" s="312">
        <v>2400</v>
      </c>
      <c r="S113" s="312">
        <f>IFERROR(Wyniki_ankiet[[#This Row],[Wielkość zużycia drewna w kg (jeśli występuje)]]/Wyniki_ankiet[[#This Row],[Powierzchnia ogrzewana w m2]],)</f>
        <v>18.46153846153846</v>
      </c>
      <c r="T113" s="309">
        <v>0</v>
      </c>
      <c r="U113" s="309"/>
      <c r="V113" s="309">
        <f>IFERROR(Wyniki_ankiet[[#This Row],[Olej opałowy zużycie w litrach]]/Wyniki_ankiet[[#This Row],[Powierzchnia ogrzewana w m2]],)</f>
        <v>0</v>
      </c>
      <c r="X113" s="309" t="s">
        <v>442</v>
      </c>
      <c r="Y113" s="309" t="s">
        <v>225</v>
      </c>
      <c r="AA113" s="309" t="s">
        <v>444</v>
      </c>
      <c r="AB113" s="309">
        <f>IF(AND(Wyniki_ankiet[[#This Row],[Wielkość zużycia węgla w tonach (jeśli występuje)]]&gt;0,Wyniki_ankiet[[#This Row],[Wielkość zużycia drewna w kg (jeśli występuje)]]&gt;0),1,)</f>
        <v>1</v>
      </c>
      <c r="AC113" s="309">
        <f>IF(AND(Wyniki_ankiet[[#This Row],[Wielkość zużycia węgla w tonach (jeśli występuje)]]&gt;0,Wyniki_ankiet[[#This Row],[Wielkość zużycia drewna w kg (jeśli występuje)]]=0),1,)</f>
        <v>0</v>
      </c>
      <c r="AD113" s="309">
        <f>IF(AND(Wyniki_ankiet[[#This Row],[Wielkość zużycia drewna w kg (jeśli występuje)]]&gt;0,Wyniki_ankiet[[#This Row],[Wielkość zużycia węgla w tonach (jeśli występuje)]]=0),1,)</f>
        <v>0</v>
      </c>
      <c r="AE113" s="309">
        <f>IF(Wyniki_ankiet[[#This Row],[Wielkość zużycia gazu w m3 (jeśli występuje)]]&gt;0,1,)</f>
        <v>0</v>
      </c>
      <c r="AF113" s="309"/>
    </row>
    <row r="114" spans="1:32" ht="15.75" customHeight="1">
      <c r="A114" s="309" t="s">
        <v>492</v>
      </c>
      <c r="B114" s="309" t="s">
        <v>226</v>
      </c>
      <c r="C114" s="299">
        <f>SUM(BUD_MIESZK_A!U118:U280)</f>
        <v>2600</v>
      </c>
      <c r="D114" s="309" t="s">
        <v>225</v>
      </c>
      <c r="E114" s="309" t="s">
        <v>443</v>
      </c>
      <c r="F114" s="299">
        <v>160</v>
      </c>
      <c r="G114" s="299">
        <v>160</v>
      </c>
      <c r="H114" s="299">
        <v>2010</v>
      </c>
      <c r="I114" s="309" t="s">
        <v>444</v>
      </c>
      <c r="J114" s="309" t="s">
        <v>444</v>
      </c>
      <c r="K114" s="309" t="s">
        <v>445</v>
      </c>
      <c r="L114" s="309" t="s">
        <v>446</v>
      </c>
      <c r="M114" s="314" t="s">
        <v>473</v>
      </c>
      <c r="N114" s="309" t="s">
        <v>452</v>
      </c>
      <c r="O114" s="309">
        <v>3</v>
      </c>
      <c r="P114" s="313">
        <f>IFERROR(Wyniki_ankiet[[#This Row],[Wielkość zużycia węgla w tonach (jeśli występuje)]]*1000/Wyniki_ankiet[[#This Row],[Powierzchnia ogrzewana w m2]],)</f>
        <v>18.75</v>
      </c>
      <c r="Q114" s="309">
        <v>0</v>
      </c>
      <c r="R114" s="312"/>
      <c r="S114" s="312">
        <f>IFERROR(Wyniki_ankiet[[#This Row],[Wielkość zużycia drewna w kg (jeśli występuje)]]/Wyniki_ankiet[[#This Row],[Powierzchnia ogrzewana w m2]],)</f>
        <v>0</v>
      </c>
      <c r="T114" s="309">
        <v>0</v>
      </c>
      <c r="U114" s="309"/>
      <c r="V114" s="309">
        <f>IFERROR(Wyniki_ankiet[[#This Row],[Olej opałowy zużycie w litrach]]/Wyniki_ankiet[[#This Row],[Powierzchnia ogrzewana w m2]],)</f>
        <v>0</v>
      </c>
      <c r="X114" s="309" t="s">
        <v>442</v>
      </c>
      <c r="Y114" s="309" t="s">
        <v>225</v>
      </c>
      <c r="AA114" s="309" t="s">
        <v>444</v>
      </c>
      <c r="AB114" s="309">
        <f>IF(AND(Wyniki_ankiet[[#This Row],[Wielkość zużycia węgla w tonach (jeśli występuje)]]&gt;0,Wyniki_ankiet[[#This Row],[Wielkość zużycia drewna w kg (jeśli występuje)]]&gt;0),1,)</f>
        <v>0</v>
      </c>
      <c r="AC114" s="309">
        <f>IF(AND(Wyniki_ankiet[[#This Row],[Wielkość zużycia węgla w tonach (jeśli występuje)]]&gt;0,Wyniki_ankiet[[#This Row],[Wielkość zużycia drewna w kg (jeśli występuje)]]=0),1,)</f>
        <v>1</v>
      </c>
      <c r="AD114" s="309">
        <f>IF(AND(Wyniki_ankiet[[#This Row],[Wielkość zużycia drewna w kg (jeśli występuje)]]&gt;0,Wyniki_ankiet[[#This Row],[Wielkość zużycia węgla w tonach (jeśli występuje)]]=0),1,)</f>
        <v>0</v>
      </c>
      <c r="AE114" s="309">
        <f>IF(Wyniki_ankiet[[#This Row],[Wielkość zużycia gazu w m3 (jeśli występuje)]]&gt;0,1,)</f>
        <v>0</v>
      </c>
      <c r="AF114" s="309"/>
    </row>
    <row r="115" spans="1:32" ht="15.75" customHeight="1">
      <c r="A115" s="309">
        <v>111</v>
      </c>
      <c r="B115" s="309" t="s">
        <v>226</v>
      </c>
      <c r="C115" s="299">
        <f>SUM(BUD_MIESZK_A!U119:U281)</f>
        <v>2600</v>
      </c>
      <c r="D115" s="309" t="s">
        <v>444</v>
      </c>
      <c r="E115" s="309" t="s">
        <v>443</v>
      </c>
      <c r="F115" s="299">
        <v>300</v>
      </c>
      <c r="G115" s="299">
        <v>200</v>
      </c>
      <c r="H115" s="299">
        <v>1970</v>
      </c>
      <c r="I115" s="309" t="s">
        <v>444</v>
      </c>
      <c r="J115" s="309" t="s">
        <v>225</v>
      </c>
      <c r="K115" s="309" t="s">
        <v>464</v>
      </c>
      <c r="L115" s="309" t="s">
        <v>446</v>
      </c>
      <c r="M115" s="309" t="s">
        <v>447</v>
      </c>
      <c r="N115" s="309" t="s">
        <v>452</v>
      </c>
      <c r="O115" s="309"/>
      <c r="P115" s="313">
        <f>IFERROR(Wyniki_ankiet[[#This Row],[Wielkość zużycia węgla w tonach (jeśli występuje)]]*1000/Wyniki_ankiet[[#This Row],[Powierzchnia ogrzewana w m2]],)</f>
        <v>0</v>
      </c>
      <c r="Q115" s="309">
        <v>0</v>
      </c>
      <c r="R115" s="312"/>
      <c r="S115" s="312">
        <f>IFERROR(Wyniki_ankiet[[#This Row],[Wielkość zużycia drewna w kg (jeśli występuje)]]/Wyniki_ankiet[[#This Row],[Powierzchnia ogrzewana w m2]],)</f>
        <v>0</v>
      </c>
      <c r="T115" s="309">
        <v>0</v>
      </c>
      <c r="U115" s="309"/>
      <c r="V115" s="309">
        <f>IFERROR(Wyniki_ankiet[[#This Row],[Olej opałowy zużycie w litrach]]/Wyniki_ankiet[[#This Row],[Powierzchnia ogrzewana w m2]],)</f>
        <v>0</v>
      </c>
      <c r="X115" s="309" t="s">
        <v>442</v>
      </c>
      <c r="Y115" s="309" t="s">
        <v>225</v>
      </c>
      <c r="AA115" s="309" t="s">
        <v>442</v>
      </c>
      <c r="AB115" s="309">
        <f>IF(AND(Wyniki_ankiet[[#This Row],[Wielkość zużycia węgla w tonach (jeśli występuje)]]&gt;0,Wyniki_ankiet[[#This Row],[Wielkość zużycia drewna w kg (jeśli występuje)]]&gt;0),1,)</f>
        <v>0</v>
      </c>
      <c r="AC115" s="309">
        <f>IF(AND(Wyniki_ankiet[[#This Row],[Wielkość zużycia węgla w tonach (jeśli występuje)]]&gt;0,Wyniki_ankiet[[#This Row],[Wielkość zużycia drewna w kg (jeśli występuje)]]=0),1,)</f>
        <v>0</v>
      </c>
      <c r="AD115" s="309">
        <f>IF(AND(Wyniki_ankiet[[#This Row],[Wielkość zużycia drewna w kg (jeśli występuje)]]&gt;0,Wyniki_ankiet[[#This Row],[Wielkość zużycia węgla w tonach (jeśli występuje)]]=0),1,)</f>
        <v>0</v>
      </c>
      <c r="AE115" s="309">
        <f>IF(Wyniki_ankiet[[#This Row],[Wielkość zużycia gazu w m3 (jeśli występuje)]]&gt;0,1,)</f>
        <v>0</v>
      </c>
      <c r="AF115" s="309"/>
    </row>
    <row r="116" spans="1:32" ht="15.75" customHeight="1">
      <c r="A116" s="309">
        <v>112</v>
      </c>
      <c r="B116" s="309" t="s">
        <v>226</v>
      </c>
      <c r="C116" s="299">
        <f>SUM(BUD_MIESZK_A!U120:U282)</f>
        <v>2600</v>
      </c>
      <c r="D116" s="309" t="s">
        <v>225</v>
      </c>
      <c r="E116" s="309" t="s">
        <v>443</v>
      </c>
      <c r="F116" s="299">
        <v>120</v>
      </c>
      <c r="G116" s="299">
        <v>120</v>
      </c>
      <c r="H116" s="299">
        <v>2009</v>
      </c>
      <c r="I116" s="309" t="s">
        <v>444</v>
      </c>
      <c r="J116" s="309" t="s">
        <v>444</v>
      </c>
      <c r="K116" s="309" t="s">
        <v>445</v>
      </c>
      <c r="L116" s="309" t="s">
        <v>446</v>
      </c>
      <c r="M116" s="309" t="s">
        <v>447</v>
      </c>
      <c r="N116" s="309" t="s">
        <v>452</v>
      </c>
      <c r="O116" s="309">
        <v>6</v>
      </c>
      <c r="P116" s="313">
        <f>IFERROR(Wyniki_ankiet[[#This Row],[Wielkość zużycia węgla w tonach (jeśli występuje)]]*1000/Wyniki_ankiet[[#This Row],[Powierzchnia ogrzewana w m2]],)</f>
        <v>50</v>
      </c>
      <c r="Q116" s="309">
        <v>0</v>
      </c>
      <c r="R116" s="312"/>
      <c r="S116" s="312">
        <f>IFERROR(Wyniki_ankiet[[#This Row],[Wielkość zużycia drewna w kg (jeśli występuje)]]/Wyniki_ankiet[[#This Row],[Powierzchnia ogrzewana w m2]],)</f>
        <v>0</v>
      </c>
      <c r="T116" s="309">
        <v>0</v>
      </c>
      <c r="U116" s="309"/>
      <c r="V116" s="309">
        <f>IFERROR(Wyniki_ankiet[[#This Row],[Olej opałowy zużycie w litrach]]/Wyniki_ankiet[[#This Row],[Powierzchnia ogrzewana w m2]],)</f>
        <v>0</v>
      </c>
      <c r="X116" s="309" t="s">
        <v>442</v>
      </c>
      <c r="Y116" s="309" t="s">
        <v>225</v>
      </c>
      <c r="AA116" s="309" t="s">
        <v>442</v>
      </c>
      <c r="AB116" s="309">
        <f>IF(AND(Wyniki_ankiet[[#This Row],[Wielkość zużycia węgla w tonach (jeśli występuje)]]&gt;0,Wyniki_ankiet[[#This Row],[Wielkość zużycia drewna w kg (jeśli występuje)]]&gt;0),1,)</f>
        <v>0</v>
      </c>
      <c r="AC116" s="309">
        <f>IF(AND(Wyniki_ankiet[[#This Row],[Wielkość zużycia węgla w tonach (jeśli występuje)]]&gt;0,Wyniki_ankiet[[#This Row],[Wielkość zużycia drewna w kg (jeśli występuje)]]=0),1,)</f>
        <v>1</v>
      </c>
      <c r="AD116" s="309">
        <f>IF(AND(Wyniki_ankiet[[#This Row],[Wielkość zużycia drewna w kg (jeśli występuje)]]&gt;0,Wyniki_ankiet[[#This Row],[Wielkość zużycia węgla w tonach (jeśli występuje)]]=0),1,)</f>
        <v>0</v>
      </c>
      <c r="AE116" s="309">
        <f>IF(Wyniki_ankiet[[#This Row],[Wielkość zużycia gazu w m3 (jeśli występuje)]]&gt;0,1,)</f>
        <v>0</v>
      </c>
      <c r="AF116" s="309"/>
    </row>
    <row r="117" spans="1:32" ht="15.75" customHeight="1">
      <c r="A117" s="309">
        <v>113</v>
      </c>
      <c r="B117" s="309" t="s">
        <v>226</v>
      </c>
      <c r="C117" s="299">
        <f>SUM(BUD_MIESZK_A!U121:U283)</f>
        <v>2600</v>
      </c>
      <c r="D117" s="309" t="s">
        <v>442</v>
      </c>
      <c r="E117" s="309" t="s">
        <v>466</v>
      </c>
      <c r="F117" s="299">
        <v>35</v>
      </c>
      <c r="G117" s="299">
        <v>35</v>
      </c>
      <c r="H117" s="299">
        <v>1790</v>
      </c>
      <c r="I117" s="309" t="s">
        <v>442</v>
      </c>
      <c r="J117" s="309" t="s">
        <v>442</v>
      </c>
      <c r="K117" s="309" t="s">
        <v>445</v>
      </c>
      <c r="L117" s="309" t="s">
        <v>446</v>
      </c>
      <c r="M117" s="309" t="s">
        <v>490</v>
      </c>
      <c r="N117" s="309" t="s">
        <v>452</v>
      </c>
      <c r="O117" s="309">
        <v>3</v>
      </c>
      <c r="P117" s="313">
        <f>IFERROR(Wyniki_ankiet[[#This Row],[Wielkość zużycia węgla w tonach (jeśli występuje)]]*1000/Wyniki_ankiet[[#This Row],[Powierzchnia ogrzewana w m2]],)</f>
        <v>85.714285714285708</v>
      </c>
      <c r="Q117" s="309">
        <v>0</v>
      </c>
      <c r="R117" s="312"/>
      <c r="S117" s="312">
        <f>IFERROR(Wyniki_ankiet[[#This Row],[Wielkość zużycia drewna w kg (jeśli występuje)]]/Wyniki_ankiet[[#This Row],[Powierzchnia ogrzewana w m2]],)</f>
        <v>0</v>
      </c>
      <c r="T117" s="309">
        <v>0</v>
      </c>
      <c r="U117" s="309"/>
      <c r="V117" s="309">
        <f>IFERROR(Wyniki_ankiet[[#This Row],[Olej opałowy zużycie w litrach]]/Wyniki_ankiet[[#This Row],[Powierzchnia ogrzewana w m2]],)</f>
        <v>0</v>
      </c>
      <c r="X117" s="309" t="s">
        <v>442</v>
      </c>
      <c r="Y117" s="309" t="s">
        <v>225</v>
      </c>
      <c r="AA117" s="309" t="s">
        <v>442</v>
      </c>
      <c r="AB117" s="309">
        <f>IF(AND(Wyniki_ankiet[[#This Row],[Wielkość zużycia węgla w tonach (jeśli występuje)]]&gt;0,Wyniki_ankiet[[#This Row],[Wielkość zużycia drewna w kg (jeśli występuje)]]&gt;0),1,)</f>
        <v>0</v>
      </c>
      <c r="AC117" s="309">
        <f>IF(AND(Wyniki_ankiet[[#This Row],[Wielkość zużycia węgla w tonach (jeśli występuje)]]&gt;0,Wyniki_ankiet[[#This Row],[Wielkość zużycia drewna w kg (jeśli występuje)]]=0),1,)</f>
        <v>1</v>
      </c>
      <c r="AD117" s="309">
        <f>IF(AND(Wyniki_ankiet[[#This Row],[Wielkość zużycia drewna w kg (jeśli występuje)]]&gt;0,Wyniki_ankiet[[#This Row],[Wielkość zużycia węgla w tonach (jeśli występuje)]]=0),1,)</f>
        <v>0</v>
      </c>
      <c r="AE117" s="309">
        <f>IF(Wyniki_ankiet[[#This Row],[Wielkość zużycia gazu w m3 (jeśli występuje)]]&gt;0,1,)</f>
        <v>0</v>
      </c>
      <c r="AF117" s="309"/>
    </row>
    <row r="118" spans="1:32" ht="15.75" customHeight="1">
      <c r="A118" s="309">
        <v>114</v>
      </c>
      <c r="B118" s="309" t="s">
        <v>226</v>
      </c>
      <c r="C118" s="299">
        <f>SUM(BUD_MIESZK_A!U122:U284)</f>
        <v>2600</v>
      </c>
      <c r="D118" s="309" t="s">
        <v>225</v>
      </c>
      <c r="E118" s="309" t="s">
        <v>443</v>
      </c>
      <c r="F118" s="309" t="s">
        <v>225</v>
      </c>
      <c r="G118" s="309" t="s">
        <v>225</v>
      </c>
      <c r="H118" s="299">
        <v>2008</v>
      </c>
      <c r="I118" s="309" t="s">
        <v>444</v>
      </c>
      <c r="J118" s="309" t="s">
        <v>444</v>
      </c>
      <c r="K118" s="309" t="s">
        <v>445</v>
      </c>
      <c r="L118" s="309" t="s">
        <v>446</v>
      </c>
      <c r="M118" s="309" t="s">
        <v>447</v>
      </c>
      <c r="N118" s="309" t="s">
        <v>452</v>
      </c>
      <c r="O118" s="309">
        <v>5</v>
      </c>
      <c r="P118" s="313">
        <f>IFERROR(Wyniki_ankiet[[#This Row],[Wielkość zużycia węgla w tonach (jeśli występuje)]]*1000/Wyniki_ankiet[[#This Row],[Powierzchnia ogrzewana w m2]],)</f>
        <v>0</v>
      </c>
      <c r="Q118" s="309">
        <v>0</v>
      </c>
      <c r="R118" s="312"/>
      <c r="S118" s="312">
        <f>IFERROR(Wyniki_ankiet[[#This Row],[Wielkość zużycia drewna w kg (jeśli występuje)]]/Wyniki_ankiet[[#This Row],[Powierzchnia ogrzewana w m2]],)</f>
        <v>0</v>
      </c>
      <c r="T118" s="309">
        <v>0</v>
      </c>
      <c r="U118" s="309"/>
      <c r="V118" s="309">
        <f>IFERROR(Wyniki_ankiet[[#This Row],[Olej opałowy zużycie w litrach]]/Wyniki_ankiet[[#This Row],[Powierzchnia ogrzewana w m2]],)</f>
        <v>0</v>
      </c>
      <c r="X118" s="309" t="s">
        <v>442</v>
      </c>
      <c r="Y118" s="309" t="s">
        <v>225</v>
      </c>
      <c r="AA118" s="309" t="s">
        <v>442</v>
      </c>
      <c r="AB118" s="309">
        <f>IF(AND(Wyniki_ankiet[[#This Row],[Wielkość zużycia węgla w tonach (jeśli występuje)]]&gt;0,Wyniki_ankiet[[#This Row],[Wielkość zużycia drewna w kg (jeśli występuje)]]&gt;0),1,)</f>
        <v>0</v>
      </c>
      <c r="AC118" s="309">
        <f>IF(AND(Wyniki_ankiet[[#This Row],[Wielkość zużycia węgla w tonach (jeśli występuje)]]&gt;0,Wyniki_ankiet[[#This Row],[Wielkość zużycia drewna w kg (jeśli występuje)]]=0),1,)</f>
        <v>1</v>
      </c>
      <c r="AD118" s="309">
        <f>IF(AND(Wyniki_ankiet[[#This Row],[Wielkość zużycia drewna w kg (jeśli występuje)]]&gt;0,Wyniki_ankiet[[#This Row],[Wielkość zużycia węgla w tonach (jeśli występuje)]]=0),1,)</f>
        <v>0</v>
      </c>
      <c r="AE118" s="309">
        <f>IF(Wyniki_ankiet[[#This Row],[Wielkość zużycia gazu w m3 (jeśli występuje)]]&gt;0,1,)</f>
        <v>0</v>
      </c>
      <c r="AF118" s="309"/>
    </row>
    <row r="119" spans="1:32" ht="15.75" hidden="1" customHeight="1">
      <c r="A119" s="309">
        <v>115</v>
      </c>
      <c r="B119" s="309" t="s">
        <v>226</v>
      </c>
      <c r="C119" s="299">
        <f>SUM(BUD_MIESZK_A!U123:U285)</f>
        <v>2600</v>
      </c>
      <c r="D119" s="309" t="s">
        <v>442</v>
      </c>
      <c r="E119" s="309" t="s">
        <v>443</v>
      </c>
      <c r="F119" s="299">
        <v>160</v>
      </c>
      <c r="G119" s="299">
        <v>160</v>
      </c>
      <c r="H119" s="299">
        <v>1994</v>
      </c>
      <c r="I119" s="309" t="s">
        <v>444</v>
      </c>
      <c r="J119" s="309" t="s">
        <v>444</v>
      </c>
      <c r="K119" s="309" t="s">
        <v>454</v>
      </c>
      <c r="L119" s="309" t="s">
        <v>446</v>
      </c>
      <c r="M119" s="314" t="s">
        <v>473</v>
      </c>
      <c r="N119" s="309" t="s">
        <v>476</v>
      </c>
      <c r="O119" s="309"/>
      <c r="P119" s="313">
        <f>IFERROR(Wyniki_ankiet[[#This Row],[Wielkość zużycia węgla w tonach (jeśli występuje)]]*1000/Wyniki_ankiet[[#This Row],[Powierzchnia ogrzewana w m2]],)</f>
        <v>0</v>
      </c>
      <c r="Q119" s="309">
        <v>0</v>
      </c>
      <c r="R119" s="312">
        <v>8000</v>
      </c>
      <c r="S119" s="312">
        <f>IFERROR(Wyniki_ankiet[[#This Row],[Wielkość zużycia drewna w kg (jeśli występuje)]]/Wyniki_ankiet[[#This Row],[Powierzchnia ogrzewana w m2]],)</f>
        <v>50</v>
      </c>
      <c r="T119" s="309">
        <v>0</v>
      </c>
      <c r="U119" s="309"/>
      <c r="V119" s="309">
        <f>IFERROR(Wyniki_ankiet[[#This Row],[Olej opałowy zużycie w litrach]]/Wyniki_ankiet[[#This Row],[Powierzchnia ogrzewana w m2]],)</f>
        <v>0</v>
      </c>
      <c r="X119" s="309" t="s">
        <v>442</v>
      </c>
      <c r="Y119" s="309" t="s">
        <v>225</v>
      </c>
      <c r="AA119" s="309" t="s">
        <v>444</v>
      </c>
      <c r="AB119" s="309">
        <f>IF(AND(Wyniki_ankiet[[#This Row],[Wielkość zużycia węgla w tonach (jeśli występuje)]]&gt;0,Wyniki_ankiet[[#This Row],[Wielkość zużycia drewna w kg (jeśli występuje)]]&gt;0),1,)</f>
        <v>0</v>
      </c>
      <c r="AC119" s="309">
        <f>IF(AND(Wyniki_ankiet[[#This Row],[Wielkość zużycia węgla w tonach (jeśli występuje)]]&gt;0,Wyniki_ankiet[[#This Row],[Wielkość zużycia drewna w kg (jeśli występuje)]]=0),1,)</f>
        <v>0</v>
      </c>
      <c r="AD119" s="309">
        <f>IF(AND(Wyniki_ankiet[[#This Row],[Wielkość zużycia drewna w kg (jeśli występuje)]]&gt;0,Wyniki_ankiet[[#This Row],[Wielkość zużycia węgla w tonach (jeśli występuje)]]=0),1,)</f>
        <v>1</v>
      </c>
      <c r="AE119" s="309">
        <f>IF(Wyniki_ankiet[[#This Row],[Wielkość zużycia gazu w m3 (jeśli występuje)]]&gt;0,1,)</f>
        <v>0</v>
      </c>
      <c r="AF119" s="309"/>
    </row>
    <row r="120" spans="1:32" ht="15.75" customHeight="1">
      <c r="A120" s="309">
        <v>116</v>
      </c>
      <c r="B120" s="309" t="s">
        <v>226</v>
      </c>
      <c r="C120" s="299">
        <f>SUM(BUD_MIESZK_A!U124:U286)</f>
        <v>2600</v>
      </c>
      <c r="D120" s="309" t="s">
        <v>225</v>
      </c>
      <c r="E120" s="309" t="s">
        <v>443</v>
      </c>
      <c r="F120" s="299">
        <v>156</v>
      </c>
      <c r="G120" s="299">
        <v>156</v>
      </c>
      <c r="H120" s="299">
        <v>2010</v>
      </c>
      <c r="I120" s="309" t="s">
        <v>442</v>
      </c>
      <c r="J120" s="309" t="s">
        <v>225</v>
      </c>
      <c r="K120" s="309" t="s">
        <v>445</v>
      </c>
      <c r="L120" s="309" t="s">
        <v>446</v>
      </c>
      <c r="M120" s="309" t="s">
        <v>447</v>
      </c>
      <c r="N120" s="309" t="s">
        <v>452</v>
      </c>
      <c r="O120" s="309"/>
      <c r="P120" s="313">
        <f>IFERROR(Wyniki_ankiet[[#This Row],[Wielkość zużycia węgla w tonach (jeśli występuje)]]*1000/Wyniki_ankiet[[#This Row],[Powierzchnia ogrzewana w m2]],)</f>
        <v>0</v>
      </c>
      <c r="Q120" s="309">
        <v>0</v>
      </c>
      <c r="R120" s="312"/>
      <c r="S120" s="312">
        <f>IFERROR(Wyniki_ankiet[[#This Row],[Wielkość zużycia drewna w kg (jeśli występuje)]]/Wyniki_ankiet[[#This Row],[Powierzchnia ogrzewana w m2]],)</f>
        <v>0</v>
      </c>
      <c r="T120" s="309">
        <v>0</v>
      </c>
      <c r="U120" s="309"/>
      <c r="V120" s="309">
        <f>IFERROR(Wyniki_ankiet[[#This Row],[Olej opałowy zużycie w litrach]]/Wyniki_ankiet[[#This Row],[Powierzchnia ogrzewana w m2]],)</f>
        <v>0</v>
      </c>
      <c r="X120" s="309" t="s">
        <v>442</v>
      </c>
      <c r="Y120" s="309" t="s">
        <v>225</v>
      </c>
      <c r="AA120" s="309" t="s">
        <v>444</v>
      </c>
      <c r="AB120" s="309">
        <f>IF(AND(Wyniki_ankiet[[#This Row],[Wielkość zużycia węgla w tonach (jeśli występuje)]]&gt;0,Wyniki_ankiet[[#This Row],[Wielkość zużycia drewna w kg (jeśli występuje)]]&gt;0),1,)</f>
        <v>0</v>
      </c>
      <c r="AC120" s="309">
        <f>IF(AND(Wyniki_ankiet[[#This Row],[Wielkość zużycia węgla w tonach (jeśli występuje)]]&gt;0,Wyniki_ankiet[[#This Row],[Wielkość zużycia drewna w kg (jeśli występuje)]]=0),1,)</f>
        <v>0</v>
      </c>
      <c r="AD120" s="309">
        <f>IF(AND(Wyniki_ankiet[[#This Row],[Wielkość zużycia drewna w kg (jeśli występuje)]]&gt;0,Wyniki_ankiet[[#This Row],[Wielkość zużycia węgla w tonach (jeśli występuje)]]=0),1,)</f>
        <v>0</v>
      </c>
      <c r="AE120" s="309">
        <f>IF(Wyniki_ankiet[[#This Row],[Wielkość zużycia gazu w m3 (jeśli występuje)]]&gt;0,1,)</f>
        <v>0</v>
      </c>
      <c r="AF120" s="309"/>
    </row>
    <row r="121" spans="1:32" ht="15.75" customHeight="1">
      <c r="A121" s="309">
        <v>117</v>
      </c>
      <c r="B121" s="309" t="s">
        <v>226</v>
      </c>
      <c r="C121" s="299">
        <f>SUM(BUD_MIESZK_A!U125:U287)</f>
        <v>2600</v>
      </c>
      <c r="D121" s="309" t="s">
        <v>442</v>
      </c>
      <c r="E121" s="309" t="s">
        <v>443</v>
      </c>
      <c r="F121" s="299">
        <v>120</v>
      </c>
      <c r="G121" s="299">
        <v>120</v>
      </c>
      <c r="H121" s="299">
        <v>1973</v>
      </c>
      <c r="I121" s="309" t="s">
        <v>442</v>
      </c>
      <c r="J121" s="309" t="s">
        <v>444</v>
      </c>
      <c r="K121" s="309" t="s">
        <v>454</v>
      </c>
      <c r="L121" s="309" t="s">
        <v>446</v>
      </c>
      <c r="M121" s="309" t="s">
        <v>451</v>
      </c>
      <c r="N121" s="309" t="s">
        <v>452</v>
      </c>
      <c r="O121" s="309">
        <v>4</v>
      </c>
      <c r="P121" s="313">
        <f>IFERROR(Wyniki_ankiet[[#This Row],[Wielkość zużycia węgla w tonach (jeśli występuje)]]*1000/Wyniki_ankiet[[#This Row],[Powierzchnia ogrzewana w m2]],)</f>
        <v>33.333333333333336</v>
      </c>
      <c r="Q121" s="309">
        <v>0</v>
      </c>
      <c r="R121" s="312"/>
      <c r="S121" s="312">
        <f>IFERROR(Wyniki_ankiet[[#This Row],[Wielkość zużycia drewna w kg (jeśli występuje)]]/Wyniki_ankiet[[#This Row],[Powierzchnia ogrzewana w m2]],)</f>
        <v>0</v>
      </c>
      <c r="T121" s="309">
        <v>0</v>
      </c>
      <c r="U121" s="309"/>
      <c r="V121" s="309">
        <f>IFERROR(Wyniki_ankiet[[#This Row],[Olej opałowy zużycie w litrach]]/Wyniki_ankiet[[#This Row],[Powierzchnia ogrzewana w m2]],)</f>
        <v>0</v>
      </c>
      <c r="X121" s="309" t="s">
        <v>444</v>
      </c>
      <c r="Y121" s="309" t="s">
        <v>225</v>
      </c>
      <c r="AA121" s="309" t="s">
        <v>444</v>
      </c>
      <c r="AB121" s="309">
        <f>IF(AND(Wyniki_ankiet[[#This Row],[Wielkość zużycia węgla w tonach (jeśli występuje)]]&gt;0,Wyniki_ankiet[[#This Row],[Wielkość zużycia drewna w kg (jeśli występuje)]]&gt;0),1,)</f>
        <v>0</v>
      </c>
      <c r="AC121" s="309">
        <f>IF(AND(Wyniki_ankiet[[#This Row],[Wielkość zużycia węgla w tonach (jeśli występuje)]]&gt;0,Wyniki_ankiet[[#This Row],[Wielkość zużycia drewna w kg (jeśli występuje)]]=0),1,)</f>
        <v>1</v>
      </c>
      <c r="AD121" s="309">
        <f>IF(AND(Wyniki_ankiet[[#This Row],[Wielkość zużycia drewna w kg (jeśli występuje)]]&gt;0,Wyniki_ankiet[[#This Row],[Wielkość zużycia węgla w tonach (jeśli występuje)]]=0),1,)</f>
        <v>0</v>
      </c>
      <c r="AE121" s="309">
        <f>IF(Wyniki_ankiet[[#This Row],[Wielkość zużycia gazu w m3 (jeśli występuje)]]&gt;0,1,)</f>
        <v>0</v>
      </c>
      <c r="AF121" s="309"/>
    </row>
    <row r="122" spans="1:32" ht="15.75" hidden="1" customHeight="1">
      <c r="A122" s="309">
        <v>118</v>
      </c>
      <c r="B122" s="309" t="s">
        <v>226</v>
      </c>
      <c r="C122" s="299">
        <f>SUM(BUD_MIESZK_A!U126:U288)</f>
        <v>2600</v>
      </c>
      <c r="D122" s="309" t="s">
        <v>442</v>
      </c>
      <c r="E122" s="309" t="s">
        <v>466</v>
      </c>
      <c r="F122" s="299">
        <v>54</v>
      </c>
      <c r="G122" s="299">
        <v>54</v>
      </c>
      <c r="H122" s="299">
        <v>1962</v>
      </c>
      <c r="I122" s="309" t="s">
        <v>442</v>
      </c>
      <c r="J122" s="309" t="s">
        <v>442</v>
      </c>
      <c r="K122" s="309" t="s">
        <v>445</v>
      </c>
      <c r="L122" s="309" t="s">
        <v>446</v>
      </c>
      <c r="M122" s="314" t="s">
        <v>473</v>
      </c>
      <c r="N122" s="309" t="s">
        <v>455</v>
      </c>
      <c r="O122" s="309">
        <v>1</v>
      </c>
      <c r="P122" s="313">
        <f>IFERROR(Wyniki_ankiet[[#This Row],[Wielkość zużycia węgla w tonach (jeśli występuje)]]*1000/Wyniki_ankiet[[#This Row],[Powierzchnia ogrzewana w m2]],)</f>
        <v>18.518518518518519</v>
      </c>
      <c r="Q122" s="309">
        <v>0</v>
      </c>
      <c r="R122" s="312">
        <v>5000</v>
      </c>
      <c r="S122" s="312">
        <f>IFERROR(Wyniki_ankiet[[#This Row],[Wielkość zużycia drewna w kg (jeśli występuje)]]/Wyniki_ankiet[[#This Row],[Powierzchnia ogrzewana w m2]],)</f>
        <v>92.592592592592595</v>
      </c>
      <c r="T122" s="309">
        <v>0</v>
      </c>
      <c r="U122" s="309"/>
      <c r="V122" s="309">
        <f>IFERROR(Wyniki_ankiet[[#This Row],[Olej opałowy zużycie w litrach]]/Wyniki_ankiet[[#This Row],[Powierzchnia ogrzewana w m2]],)</f>
        <v>0</v>
      </c>
      <c r="X122" s="309" t="s">
        <v>442</v>
      </c>
      <c r="Y122" s="309" t="s">
        <v>225</v>
      </c>
      <c r="AA122" s="309" t="s">
        <v>444</v>
      </c>
      <c r="AB122" s="309">
        <f>IF(AND(Wyniki_ankiet[[#This Row],[Wielkość zużycia węgla w tonach (jeśli występuje)]]&gt;0,Wyniki_ankiet[[#This Row],[Wielkość zużycia drewna w kg (jeśli występuje)]]&gt;0),1,)</f>
        <v>1</v>
      </c>
      <c r="AC122" s="309">
        <f>IF(AND(Wyniki_ankiet[[#This Row],[Wielkość zużycia węgla w tonach (jeśli występuje)]]&gt;0,Wyniki_ankiet[[#This Row],[Wielkość zużycia drewna w kg (jeśli występuje)]]=0),1,)</f>
        <v>0</v>
      </c>
      <c r="AD122" s="309">
        <f>IF(AND(Wyniki_ankiet[[#This Row],[Wielkość zużycia drewna w kg (jeśli występuje)]]&gt;0,Wyniki_ankiet[[#This Row],[Wielkość zużycia węgla w tonach (jeśli występuje)]]=0),1,)</f>
        <v>0</v>
      </c>
      <c r="AE122" s="309">
        <f>IF(Wyniki_ankiet[[#This Row],[Wielkość zużycia gazu w m3 (jeśli występuje)]]&gt;0,1,)</f>
        <v>0</v>
      </c>
      <c r="AF122" s="309"/>
    </row>
    <row r="123" spans="1:32" ht="15.75" hidden="1" customHeight="1">
      <c r="A123" s="309">
        <v>119</v>
      </c>
      <c r="B123" s="309" t="s">
        <v>226</v>
      </c>
      <c r="C123" s="299">
        <f>SUM(BUD_MIESZK_A!U127:U289)</f>
        <v>2600</v>
      </c>
      <c r="D123" s="309" t="s">
        <v>442</v>
      </c>
      <c r="E123" s="309" t="s">
        <v>443</v>
      </c>
      <c r="F123" s="299">
        <v>90</v>
      </c>
      <c r="G123" s="299">
        <v>90</v>
      </c>
      <c r="H123" s="299">
        <v>1992</v>
      </c>
      <c r="I123" s="309" t="s">
        <v>442</v>
      </c>
      <c r="J123" s="309" t="s">
        <v>442</v>
      </c>
      <c r="K123" s="309" t="s">
        <v>454</v>
      </c>
      <c r="L123" s="309" t="s">
        <v>446</v>
      </c>
      <c r="M123" s="309" t="s">
        <v>451</v>
      </c>
      <c r="N123" s="309" t="s">
        <v>484</v>
      </c>
      <c r="O123" s="309">
        <v>5</v>
      </c>
      <c r="P123" s="313">
        <f>IFERROR(Wyniki_ankiet[[#This Row],[Wielkość zużycia węgla w tonach (jeśli występuje)]]*1000/Wyniki_ankiet[[#This Row],[Powierzchnia ogrzewana w m2]],)</f>
        <v>55.555555555555557</v>
      </c>
      <c r="Q123" s="309">
        <v>0</v>
      </c>
      <c r="R123" s="312">
        <v>500</v>
      </c>
      <c r="S123" s="312">
        <f>IFERROR(Wyniki_ankiet[[#This Row],[Wielkość zużycia drewna w kg (jeśli występuje)]]/Wyniki_ankiet[[#This Row],[Powierzchnia ogrzewana w m2]],)</f>
        <v>5.5555555555555554</v>
      </c>
      <c r="T123" s="309" t="s">
        <v>493</v>
      </c>
      <c r="U123" s="309"/>
      <c r="V123" s="309">
        <f>IFERROR(Wyniki_ankiet[[#This Row],[Olej opałowy zużycie w litrach]]/Wyniki_ankiet[[#This Row],[Powierzchnia ogrzewana w m2]],)</f>
        <v>0</v>
      </c>
      <c r="X123" s="309" t="s">
        <v>442</v>
      </c>
      <c r="Y123" s="309" t="s">
        <v>225</v>
      </c>
      <c r="AA123" s="309" t="s">
        <v>442</v>
      </c>
      <c r="AB123" s="309">
        <f>IF(AND(Wyniki_ankiet[[#This Row],[Wielkość zużycia węgla w tonach (jeśli występuje)]]&gt;0,Wyniki_ankiet[[#This Row],[Wielkość zużycia drewna w kg (jeśli występuje)]]&gt;0),1,)</f>
        <v>1</v>
      </c>
      <c r="AC123" s="309">
        <f>IF(AND(Wyniki_ankiet[[#This Row],[Wielkość zużycia węgla w tonach (jeśli występuje)]]&gt;0,Wyniki_ankiet[[#This Row],[Wielkość zużycia drewna w kg (jeśli występuje)]]=0),1,)</f>
        <v>0</v>
      </c>
      <c r="AD123" s="309">
        <f>IF(AND(Wyniki_ankiet[[#This Row],[Wielkość zużycia drewna w kg (jeśli występuje)]]&gt;0,Wyniki_ankiet[[#This Row],[Wielkość zużycia węgla w tonach (jeśli występuje)]]=0),1,)</f>
        <v>0</v>
      </c>
      <c r="AE123" s="309">
        <f>IF(Wyniki_ankiet[[#This Row],[Wielkość zużycia gazu w m3 (jeśli występuje)]]&gt;0,1,)</f>
        <v>0</v>
      </c>
      <c r="AF123" s="309"/>
    </row>
    <row r="124" spans="1:32" ht="15.75" hidden="1" customHeight="1">
      <c r="A124" s="309">
        <v>120</v>
      </c>
      <c r="B124" s="309" t="s">
        <v>226</v>
      </c>
      <c r="C124" s="299">
        <f>SUM(BUD_MIESZK_A!U128:U290)</f>
        <v>2600</v>
      </c>
      <c r="D124" s="309" t="s">
        <v>444</v>
      </c>
      <c r="E124" s="309" t="s">
        <v>443</v>
      </c>
      <c r="F124" s="299">
        <v>140</v>
      </c>
      <c r="G124" s="299">
        <v>120</v>
      </c>
      <c r="H124" s="299">
        <v>1970</v>
      </c>
      <c r="I124" s="309" t="s">
        <v>442</v>
      </c>
      <c r="J124" s="309" t="s">
        <v>444</v>
      </c>
      <c r="K124" s="309" t="s">
        <v>454</v>
      </c>
      <c r="L124" s="309" t="s">
        <v>446</v>
      </c>
      <c r="M124" s="314" t="s">
        <v>473</v>
      </c>
      <c r="N124" s="309" t="s">
        <v>455</v>
      </c>
      <c r="O124" s="309">
        <v>3</v>
      </c>
      <c r="P124" s="313">
        <f>IFERROR(Wyniki_ankiet[[#This Row],[Wielkość zużycia węgla w tonach (jeśli występuje)]]*1000/Wyniki_ankiet[[#This Row],[Powierzchnia ogrzewana w m2]],)</f>
        <v>25</v>
      </c>
      <c r="Q124" s="309">
        <v>0</v>
      </c>
      <c r="R124" s="312">
        <v>15000</v>
      </c>
      <c r="S124" s="312">
        <f>IFERROR(Wyniki_ankiet[[#This Row],[Wielkość zużycia drewna w kg (jeśli występuje)]]/Wyniki_ankiet[[#This Row],[Powierzchnia ogrzewana w m2]],)</f>
        <v>125</v>
      </c>
      <c r="T124" s="309">
        <v>0</v>
      </c>
      <c r="U124" s="309"/>
      <c r="V124" s="309">
        <f>IFERROR(Wyniki_ankiet[[#This Row],[Olej opałowy zużycie w litrach]]/Wyniki_ankiet[[#This Row],[Powierzchnia ogrzewana w m2]],)</f>
        <v>0</v>
      </c>
      <c r="X124" s="309" t="s">
        <v>442</v>
      </c>
      <c r="Y124" s="309" t="s">
        <v>225</v>
      </c>
      <c r="AA124" s="309" t="s">
        <v>444</v>
      </c>
      <c r="AB124" s="309">
        <f>IF(AND(Wyniki_ankiet[[#This Row],[Wielkość zużycia węgla w tonach (jeśli występuje)]]&gt;0,Wyniki_ankiet[[#This Row],[Wielkość zużycia drewna w kg (jeśli występuje)]]&gt;0),1,)</f>
        <v>1</v>
      </c>
      <c r="AC124" s="309">
        <f>IF(AND(Wyniki_ankiet[[#This Row],[Wielkość zużycia węgla w tonach (jeśli występuje)]]&gt;0,Wyniki_ankiet[[#This Row],[Wielkość zużycia drewna w kg (jeśli występuje)]]=0),1,)</f>
        <v>0</v>
      </c>
      <c r="AD124" s="309">
        <f>IF(AND(Wyniki_ankiet[[#This Row],[Wielkość zużycia drewna w kg (jeśli występuje)]]&gt;0,Wyniki_ankiet[[#This Row],[Wielkość zużycia węgla w tonach (jeśli występuje)]]=0),1,)</f>
        <v>0</v>
      </c>
      <c r="AE124" s="309">
        <f>IF(Wyniki_ankiet[[#This Row],[Wielkość zużycia gazu w m3 (jeśli występuje)]]&gt;0,1,)</f>
        <v>0</v>
      </c>
      <c r="AF124" s="309"/>
    </row>
    <row r="125" spans="1:32" ht="15.75" customHeight="1">
      <c r="A125" s="309">
        <v>121</v>
      </c>
      <c r="B125" s="309" t="s">
        <v>226</v>
      </c>
      <c r="C125" s="299">
        <f>SUM(BUD_MIESZK_A!U129:U291)</f>
        <v>2600</v>
      </c>
      <c r="D125" s="309" t="s">
        <v>442</v>
      </c>
      <c r="E125" s="309" t="s">
        <v>443</v>
      </c>
      <c r="F125" s="299">
        <v>100</v>
      </c>
      <c r="G125" s="299">
        <v>100</v>
      </c>
      <c r="H125" s="299">
        <v>1950</v>
      </c>
      <c r="I125" s="309" t="s">
        <v>444</v>
      </c>
      <c r="J125" s="309" t="s">
        <v>444</v>
      </c>
      <c r="K125" s="309" t="s">
        <v>481</v>
      </c>
      <c r="L125" s="309" t="s">
        <v>446</v>
      </c>
      <c r="M125" s="309" t="s">
        <v>451</v>
      </c>
      <c r="N125" s="309" t="s">
        <v>452</v>
      </c>
      <c r="O125" s="309">
        <v>3</v>
      </c>
      <c r="P125" s="313">
        <f>IFERROR(Wyniki_ankiet[[#This Row],[Wielkość zużycia węgla w tonach (jeśli występuje)]]*1000/Wyniki_ankiet[[#This Row],[Powierzchnia ogrzewana w m2]],)</f>
        <v>30</v>
      </c>
      <c r="Q125" s="309">
        <v>0</v>
      </c>
      <c r="R125" s="312"/>
      <c r="S125" s="312">
        <f>IFERROR(Wyniki_ankiet[[#This Row],[Wielkość zużycia drewna w kg (jeśli występuje)]]/Wyniki_ankiet[[#This Row],[Powierzchnia ogrzewana w m2]],)</f>
        <v>0</v>
      </c>
      <c r="T125" s="309">
        <v>0</v>
      </c>
      <c r="U125" s="309"/>
      <c r="V125" s="309">
        <f>IFERROR(Wyniki_ankiet[[#This Row],[Olej opałowy zużycie w litrach]]/Wyniki_ankiet[[#This Row],[Powierzchnia ogrzewana w m2]],)</f>
        <v>0</v>
      </c>
      <c r="X125" s="309" t="s">
        <v>442</v>
      </c>
      <c r="Y125" s="309" t="s">
        <v>225</v>
      </c>
      <c r="AA125" s="309" t="s">
        <v>444</v>
      </c>
      <c r="AB125" s="309">
        <f>IF(AND(Wyniki_ankiet[[#This Row],[Wielkość zużycia węgla w tonach (jeśli występuje)]]&gt;0,Wyniki_ankiet[[#This Row],[Wielkość zużycia drewna w kg (jeśli występuje)]]&gt;0),1,)</f>
        <v>0</v>
      </c>
      <c r="AC125" s="309">
        <f>IF(AND(Wyniki_ankiet[[#This Row],[Wielkość zużycia węgla w tonach (jeśli występuje)]]&gt;0,Wyniki_ankiet[[#This Row],[Wielkość zużycia drewna w kg (jeśli występuje)]]=0),1,)</f>
        <v>1</v>
      </c>
      <c r="AD125" s="309">
        <f>IF(AND(Wyniki_ankiet[[#This Row],[Wielkość zużycia drewna w kg (jeśli występuje)]]&gt;0,Wyniki_ankiet[[#This Row],[Wielkość zużycia węgla w tonach (jeśli występuje)]]=0),1,)</f>
        <v>0</v>
      </c>
      <c r="AE125" s="309">
        <f>IF(Wyniki_ankiet[[#This Row],[Wielkość zużycia gazu w m3 (jeśli występuje)]]&gt;0,1,)</f>
        <v>0</v>
      </c>
      <c r="AF125" s="309"/>
    </row>
    <row r="126" spans="1:32" ht="15.75" customHeight="1">
      <c r="A126" s="309">
        <v>122</v>
      </c>
      <c r="B126" s="309" t="s">
        <v>226</v>
      </c>
      <c r="C126" s="299">
        <f>SUM(BUD_MIESZK_A!U130:U292)</f>
        <v>2600</v>
      </c>
      <c r="D126" s="309" t="s">
        <v>225</v>
      </c>
      <c r="E126" s="309" t="s">
        <v>443</v>
      </c>
      <c r="F126" s="299">
        <v>160</v>
      </c>
      <c r="G126" s="299">
        <v>160</v>
      </c>
      <c r="H126" s="299">
        <v>2010</v>
      </c>
      <c r="I126" s="309" t="s">
        <v>444</v>
      </c>
      <c r="J126" s="309" t="s">
        <v>444</v>
      </c>
      <c r="K126" s="309" t="s">
        <v>445</v>
      </c>
      <c r="L126" s="309" t="s">
        <v>446</v>
      </c>
      <c r="M126" s="309" t="s">
        <v>451</v>
      </c>
      <c r="N126" s="309" t="s">
        <v>452</v>
      </c>
      <c r="O126" s="309">
        <v>3</v>
      </c>
      <c r="P126" s="313">
        <f>IFERROR(Wyniki_ankiet[[#This Row],[Wielkość zużycia węgla w tonach (jeśli występuje)]]*1000/Wyniki_ankiet[[#This Row],[Powierzchnia ogrzewana w m2]],)</f>
        <v>18.75</v>
      </c>
      <c r="Q126" s="309">
        <v>0</v>
      </c>
      <c r="R126" s="312"/>
      <c r="S126" s="312">
        <f>IFERROR(Wyniki_ankiet[[#This Row],[Wielkość zużycia drewna w kg (jeśli występuje)]]/Wyniki_ankiet[[#This Row],[Powierzchnia ogrzewana w m2]],)</f>
        <v>0</v>
      </c>
      <c r="T126" s="309">
        <v>0</v>
      </c>
      <c r="U126" s="309"/>
      <c r="V126" s="309">
        <f>IFERROR(Wyniki_ankiet[[#This Row],[Olej opałowy zużycie w litrach]]/Wyniki_ankiet[[#This Row],[Powierzchnia ogrzewana w m2]],)</f>
        <v>0</v>
      </c>
      <c r="X126" s="309" t="s">
        <v>442</v>
      </c>
      <c r="Y126" s="309" t="s">
        <v>225</v>
      </c>
      <c r="AA126" s="309" t="s">
        <v>444</v>
      </c>
      <c r="AB126" s="309">
        <f>IF(AND(Wyniki_ankiet[[#This Row],[Wielkość zużycia węgla w tonach (jeśli występuje)]]&gt;0,Wyniki_ankiet[[#This Row],[Wielkość zużycia drewna w kg (jeśli występuje)]]&gt;0),1,)</f>
        <v>0</v>
      </c>
      <c r="AC126" s="309">
        <f>IF(AND(Wyniki_ankiet[[#This Row],[Wielkość zużycia węgla w tonach (jeśli występuje)]]&gt;0,Wyniki_ankiet[[#This Row],[Wielkość zużycia drewna w kg (jeśli występuje)]]=0),1,)</f>
        <v>1</v>
      </c>
      <c r="AD126" s="309">
        <f>IF(AND(Wyniki_ankiet[[#This Row],[Wielkość zużycia drewna w kg (jeśli występuje)]]&gt;0,Wyniki_ankiet[[#This Row],[Wielkość zużycia węgla w tonach (jeśli występuje)]]=0),1,)</f>
        <v>0</v>
      </c>
      <c r="AE126" s="309">
        <f>IF(Wyniki_ankiet[[#This Row],[Wielkość zużycia gazu w m3 (jeśli występuje)]]&gt;0,1,)</f>
        <v>0</v>
      </c>
      <c r="AF126" s="309"/>
    </row>
    <row r="127" spans="1:32" ht="15.75" hidden="1" customHeight="1">
      <c r="A127" s="309">
        <v>123</v>
      </c>
      <c r="B127" s="309" t="s">
        <v>226</v>
      </c>
      <c r="C127" s="299">
        <f>SUM(BUD_MIESZK_A!U131:U293)</f>
        <v>2600</v>
      </c>
      <c r="D127" s="309" t="s">
        <v>442</v>
      </c>
      <c r="E127" s="309" t="s">
        <v>443</v>
      </c>
      <c r="F127" s="299">
        <v>143</v>
      </c>
      <c r="G127" s="299">
        <v>143</v>
      </c>
      <c r="H127" s="299">
        <v>2003</v>
      </c>
      <c r="I127" s="309" t="s">
        <v>444</v>
      </c>
      <c r="J127" s="309" t="s">
        <v>444</v>
      </c>
      <c r="K127" s="309" t="s">
        <v>445</v>
      </c>
      <c r="L127" s="309" t="s">
        <v>446</v>
      </c>
      <c r="M127" s="309" t="s">
        <v>494</v>
      </c>
      <c r="N127" s="309" t="s">
        <v>476</v>
      </c>
      <c r="O127" s="309"/>
      <c r="P127" s="313">
        <f>IFERROR(Wyniki_ankiet[[#This Row],[Wielkość zużycia węgla w tonach (jeśli występuje)]]*1000/Wyniki_ankiet[[#This Row],[Powierzchnia ogrzewana w m2]],)</f>
        <v>0</v>
      </c>
      <c r="Q127" s="309">
        <v>0</v>
      </c>
      <c r="R127" s="312">
        <v>12000</v>
      </c>
      <c r="S127" s="312">
        <f>IFERROR(Wyniki_ankiet[[#This Row],[Wielkość zużycia drewna w kg (jeśli występuje)]]/Wyniki_ankiet[[#This Row],[Powierzchnia ogrzewana w m2]],)</f>
        <v>83.91608391608392</v>
      </c>
      <c r="T127" s="309">
        <v>0</v>
      </c>
      <c r="U127" s="309"/>
      <c r="V127" s="309">
        <f>IFERROR(Wyniki_ankiet[[#This Row],[Olej opałowy zużycie w litrach]]/Wyniki_ankiet[[#This Row],[Powierzchnia ogrzewana w m2]],)</f>
        <v>0</v>
      </c>
      <c r="X127" s="309" t="s">
        <v>442</v>
      </c>
      <c r="Y127" s="309" t="s">
        <v>225</v>
      </c>
      <c r="AA127" s="309" t="s">
        <v>442</v>
      </c>
      <c r="AB127" s="309">
        <f>IF(AND(Wyniki_ankiet[[#This Row],[Wielkość zużycia węgla w tonach (jeśli występuje)]]&gt;0,Wyniki_ankiet[[#This Row],[Wielkość zużycia drewna w kg (jeśli występuje)]]&gt;0),1,)</f>
        <v>0</v>
      </c>
      <c r="AC127" s="309">
        <f>IF(AND(Wyniki_ankiet[[#This Row],[Wielkość zużycia węgla w tonach (jeśli występuje)]]&gt;0,Wyniki_ankiet[[#This Row],[Wielkość zużycia drewna w kg (jeśli występuje)]]=0),1,)</f>
        <v>0</v>
      </c>
      <c r="AD127" s="309">
        <f>IF(AND(Wyniki_ankiet[[#This Row],[Wielkość zużycia drewna w kg (jeśli występuje)]]&gt;0,Wyniki_ankiet[[#This Row],[Wielkość zużycia węgla w tonach (jeśli występuje)]]=0),1,)</f>
        <v>1</v>
      </c>
      <c r="AE127" s="309">
        <f>IF(Wyniki_ankiet[[#This Row],[Wielkość zużycia gazu w m3 (jeśli występuje)]]&gt;0,1,)</f>
        <v>0</v>
      </c>
      <c r="AF127" s="309"/>
    </row>
    <row r="128" spans="1:32" ht="15.75" customHeight="1">
      <c r="A128" s="309">
        <v>124</v>
      </c>
      <c r="B128" s="309" t="s">
        <v>226</v>
      </c>
      <c r="C128" s="299">
        <f>SUM(BUD_MIESZK_A!U132:U294)</f>
        <v>2600</v>
      </c>
      <c r="D128" s="309" t="s">
        <v>442</v>
      </c>
      <c r="E128" s="309" t="s">
        <v>443</v>
      </c>
      <c r="F128" s="299">
        <v>109</v>
      </c>
      <c r="G128" s="299">
        <v>135</v>
      </c>
      <c r="H128" s="309" t="s">
        <v>225</v>
      </c>
      <c r="I128" s="309" t="s">
        <v>444</v>
      </c>
      <c r="J128" s="309" t="s">
        <v>444</v>
      </c>
      <c r="K128" s="309" t="s">
        <v>445</v>
      </c>
      <c r="L128" s="309" t="s">
        <v>446</v>
      </c>
      <c r="M128" s="309" t="s">
        <v>447</v>
      </c>
      <c r="N128" s="309" t="s">
        <v>452</v>
      </c>
      <c r="O128" s="309">
        <v>3</v>
      </c>
      <c r="P128" s="313">
        <f>IFERROR(Wyniki_ankiet[[#This Row],[Wielkość zużycia węgla w tonach (jeśli występuje)]]*1000/Wyniki_ankiet[[#This Row],[Powierzchnia ogrzewana w m2]],)</f>
        <v>22.222222222222221</v>
      </c>
      <c r="Q128" s="309">
        <v>0</v>
      </c>
      <c r="R128" s="312"/>
      <c r="S128" s="312">
        <f>IFERROR(Wyniki_ankiet[[#This Row],[Wielkość zużycia drewna w kg (jeśli występuje)]]/Wyniki_ankiet[[#This Row],[Powierzchnia ogrzewana w m2]],)</f>
        <v>0</v>
      </c>
      <c r="T128" s="309">
        <v>0</v>
      </c>
      <c r="U128" s="309"/>
      <c r="V128" s="309">
        <f>IFERROR(Wyniki_ankiet[[#This Row],[Olej opałowy zużycie w litrach]]/Wyniki_ankiet[[#This Row],[Powierzchnia ogrzewana w m2]],)</f>
        <v>0</v>
      </c>
      <c r="X128" s="309" t="s">
        <v>442</v>
      </c>
      <c r="Y128" s="309" t="s">
        <v>225</v>
      </c>
      <c r="AA128" s="309" t="s">
        <v>444</v>
      </c>
      <c r="AB128" s="309">
        <f>IF(AND(Wyniki_ankiet[[#This Row],[Wielkość zużycia węgla w tonach (jeśli występuje)]]&gt;0,Wyniki_ankiet[[#This Row],[Wielkość zużycia drewna w kg (jeśli występuje)]]&gt;0),1,)</f>
        <v>0</v>
      </c>
      <c r="AC128" s="309">
        <f>IF(AND(Wyniki_ankiet[[#This Row],[Wielkość zużycia węgla w tonach (jeśli występuje)]]&gt;0,Wyniki_ankiet[[#This Row],[Wielkość zużycia drewna w kg (jeśli występuje)]]=0),1,)</f>
        <v>1</v>
      </c>
      <c r="AD128" s="309">
        <f>IF(AND(Wyniki_ankiet[[#This Row],[Wielkość zużycia drewna w kg (jeśli występuje)]]&gt;0,Wyniki_ankiet[[#This Row],[Wielkość zużycia węgla w tonach (jeśli występuje)]]=0),1,)</f>
        <v>0</v>
      </c>
      <c r="AE128" s="309">
        <f>IF(Wyniki_ankiet[[#This Row],[Wielkość zużycia gazu w m3 (jeśli występuje)]]&gt;0,1,)</f>
        <v>0</v>
      </c>
      <c r="AF128" s="309"/>
    </row>
    <row r="129" spans="1:32" ht="15.75" customHeight="1">
      <c r="A129" s="309">
        <v>125</v>
      </c>
      <c r="B129" s="309" t="s">
        <v>226</v>
      </c>
      <c r="C129" s="299">
        <f>SUM(BUD_MIESZK_A!U133:U295)</f>
        <v>2600</v>
      </c>
      <c r="D129" s="309" t="s">
        <v>442</v>
      </c>
      <c r="E129" s="309" t="s">
        <v>443</v>
      </c>
      <c r="F129" s="299">
        <v>250</v>
      </c>
      <c r="G129" s="299">
        <v>250</v>
      </c>
      <c r="H129" s="299">
        <v>2013</v>
      </c>
      <c r="I129" s="309" t="s">
        <v>444</v>
      </c>
      <c r="J129" s="309" t="s">
        <v>444</v>
      </c>
      <c r="K129" s="309" t="s">
        <v>445</v>
      </c>
      <c r="L129" s="309" t="s">
        <v>446</v>
      </c>
      <c r="M129" s="309" t="s">
        <v>447</v>
      </c>
      <c r="N129" s="309" t="s">
        <v>452</v>
      </c>
      <c r="O129" s="309">
        <v>4</v>
      </c>
      <c r="P129" s="313">
        <f>IFERROR(Wyniki_ankiet[[#This Row],[Wielkość zużycia węgla w tonach (jeśli występuje)]]*1000/Wyniki_ankiet[[#This Row],[Powierzchnia ogrzewana w m2]],)</f>
        <v>16</v>
      </c>
      <c r="Q129" s="309">
        <v>0</v>
      </c>
      <c r="R129" s="312"/>
      <c r="S129" s="312">
        <f>IFERROR(Wyniki_ankiet[[#This Row],[Wielkość zużycia drewna w kg (jeśli występuje)]]/Wyniki_ankiet[[#This Row],[Powierzchnia ogrzewana w m2]],)</f>
        <v>0</v>
      </c>
      <c r="T129" s="309">
        <v>0</v>
      </c>
      <c r="U129" s="309"/>
      <c r="V129" s="309">
        <f>IFERROR(Wyniki_ankiet[[#This Row],[Olej opałowy zużycie w litrach]]/Wyniki_ankiet[[#This Row],[Powierzchnia ogrzewana w m2]],)</f>
        <v>0</v>
      </c>
      <c r="X129" s="309" t="s">
        <v>442</v>
      </c>
      <c r="Y129" s="309" t="s">
        <v>225</v>
      </c>
      <c r="AA129" s="309" t="s">
        <v>444</v>
      </c>
      <c r="AB129" s="309">
        <f>IF(AND(Wyniki_ankiet[[#This Row],[Wielkość zużycia węgla w tonach (jeśli występuje)]]&gt;0,Wyniki_ankiet[[#This Row],[Wielkość zużycia drewna w kg (jeśli występuje)]]&gt;0),1,)</f>
        <v>0</v>
      </c>
      <c r="AC129" s="309">
        <f>IF(AND(Wyniki_ankiet[[#This Row],[Wielkość zużycia węgla w tonach (jeśli występuje)]]&gt;0,Wyniki_ankiet[[#This Row],[Wielkość zużycia drewna w kg (jeśli występuje)]]=0),1,)</f>
        <v>1</v>
      </c>
      <c r="AD129" s="309">
        <f>IF(AND(Wyniki_ankiet[[#This Row],[Wielkość zużycia drewna w kg (jeśli występuje)]]&gt;0,Wyniki_ankiet[[#This Row],[Wielkość zużycia węgla w tonach (jeśli występuje)]]=0),1,)</f>
        <v>0</v>
      </c>
      <c r="AE129" s="309">
        <f>IF(Wyniki_ankiet[[#This Row],[Wielkość zużycia gazu w m3 (jeśli występuje)]]&gt;0,1,)</f>
        <v>0</v>
      </c>
      <c r="AF129" s="309"/>
    </row>
    <row r="130" spans="1:32" ht="15.75" hidden="1" customHeight="1">
      <c r="A130" s="309">
        <v>126</v>
      </c>
      <c r="B130" s="309" t="s">
        <v>226</v>
      </c>
      <c r="C130" s="299">
        <f>SUM(BUD_MIESZK_A!U134:U296)</f>
        <v>2600</v>
      </c>
      <c r="D130" s="309" t="s">
        <v>444</v>
      </c>
      <c r="E130" s="309" t="s">
        <v>443</v>
      </c>
      <c r="F130" s="299">
        <v>360</v>
      </c>
      <c r="G130" s="299">
        <v>340</v>
      </c>
      <c r="H130" s="299">
        <v>1986</v>
      </c>
      <c r="I130" s="309" t="s">
        <v>444</v>
      </c>
      <c r="J130" s="309" t="s">
        <v>444</v>
      </c>
      <c r="K130" s="309" t="s">
        <v>445</v>
      </c>
      <c r="L130" s="309" t="s">
        <v>446</v>
      </c>
      <c r="M130" s="309" t="s">
        <v>451</v>
      </c>
      <c r="N130" s="309" t="s">
        <v>476</v>
      </c>
      <c r="O130" s="309"/>
      <c r="P130" s="313">
        <f>IFERROR(Wyniki_ankiet[[#This Row],[Wielkość zużycia węgla w tonach (jeśli występuje)]]*1000/Wyniki_ankiet[[#This Row],[Powierzchnia ogrzewana w m2]],)</f>
        <v>0</v>
      </c>
      <c r="Q130" s="309">
        <v>0</v>
      </c>
      <c r="R130" s="312">
        <v>10000</v>
      </c>
      <c r="S130" s="312">
        <f>IFERROR(Wyniki_ankiet[[#This Row],[Wielkość zużycia drewna w kg (jeśli występuje)]]/Wyniki_ankiet[[#This Row],[Powierzchnia ogrzewana w m2]],)</f>
        <v>29.411764705882351</v>
      </c>
      <c r="T130" s="309">
        <v>0</v>
      </c>
      <c r="U130" s="309"/>
      <c r="V130" s="309">
        <f>IFERROR(Wyniki_ankiet[[#This Row],[Olej opałowy zużycie w litrach]]/Wyniki_ankiet[[#This Row],[Powierzchnia ogrzewana w m2]],)</f>
        <v>0</v>
      </c>
      <c r="X130" s="309" t="s">
        <v>442</v>
      </c>
      <c r="Y130" s="309" t="s">
        <v>225</v>
      </c>
      <c r="AA130" s="309" t="s">
        <v>444</v>
      </c>
      <c r="AB130" s="309">
        <f>IF(AND(Wyniki_ankiet[[#This Row],[Wielkość zużycia węgla w tonach (jeśli występuje)]]&gt;0,Wyniki_ankiet[[#This Row],[Wielkość zużycia drewna w kg (jeśli występuje)]]&gt;0),1,)</f>
        <v>0</v>
      </c>
      <c r="AC130" s="309">
        <f>IF(AND(Wyniki_ankiet[[#This Row],[Wielkość zużycia węgla w tonach (jeśli występuje)]]&gt;0,Wyniki_ankiet[[#This Row],[Wielkość zużycia drewna w kg (jeśli występuje)]]=0),1,)</f>
        <v>0</v>
      </c>
      <c r="AD130" s="309">
        <f>IF(AND(Wyniki_ankiet[[#This Row],[Wielkość zużycia drewna w kg (jeśli występuje)]]&gt;0,Wyniki_ankiet[[#This Row],[Wielkość zużycia węgla w tonach (jeśli występuje)]]=0),1,)</f>
        <v>1</v>
      </c>
      <c r="AE130" s="309">
        <f>IF(Wyniki_ankiet[[#This Row],[Wielkość zużycia gazu w m3 (jeśli występuje)]]&gt;0,1,)</f>
        <v>0</v>
      </c>
      <c r="AF130" s="309"/>
    </row>
    <row r="131" spans="1:32" ht="15.75" customHeight="1">
      <c r="A131" s="309">
        <v>127</v>
      </c>
      <c r="B131" s="309" t="s">
        <v>226</v>
      </c>
      <c r="C131" s="299">
        <f>SUM(BUD_MIESZK_A!U135:U297)</f>
        <v>1000</v>
      </c>
      <c r="D131" s="309" t="s">
        <v>442</v>
      </c>
      <c r="E131" s="309" t="s">
        <v>450</v>
      </c>
      <c r="F131" s="299">
        <v>90</v>
      </c>
      <c r="G131" s="299">
        <v>90</v>
      </c>
      <c r="H131" s="309" t="s">
        <v>225</v>
      </c>
      <c r="I131" s="309" t="s">
        <v>442</v>
      </c>
      <c r="J131" s="309" t="s">
        <v>442</v>
      </c>
      <c r="K131" s="309" t="s">
        <v>445</v>
      </c>
      <c r="L131" s="309" t="s">
        <v>446</v>
      </c>
      <c r="M131" s="314" t="s">
        <v>473</v>
      </c>
      <c r="N131" s="309" t="s">
        <v>455</v>
      </c>
      <c r="O131" s="309"/>
      <c r="P131" s="313">
        <f>IFERROR(Wyniki_ankiet[[#This Row],[Wielkość zużycia węgla w tonach (jeśli występuje)]]*1000/Wyniki_ankiet[[#This Row],[Powierzchnia ogrzewana w m2]],)</f>
        <v>0</v>
      </c>
      <c r="Q131" s="309">
        <v>0</v>
      </c>
      <c r="R131" s="312"/>
      <c r="S131" s="312">
        <f>IFERROR(Wyniki_ankiet[[#This Row],[Wielkość zużycia drewna w kg (jeśli występuje)]]/Wyniki_ankiet[[#This Row],[Powierzchnia ogrzewana w m2]],)</f>
        <v>0</v>
      </c>
      <c r="T131" s="309">
        <v>0</v>
      </c>
      <c r="U131" s="309"/>
      <c r="V131" s="309">
        <f>IFERROR(Wyniki_ankiet[[#This Row],[Olej opałowy zużycie w litrach]]/Wyniki_ankiet[[#This Row],[Powierzchnia ogrzewana w m2]],)</f>
        <v>0</v>
      </c>
      <c r="X131" s="309" t="s">
        <v>442</v>
      </c>
      <c r="Y131" s="309" t="s">
        <v>225</v>
      </c>
      <c r="AA131" s="309" t="s">
        <v>442</v>
      </c>
      <c r="AB131" s="309">
        <f>IF(AND(Wyniki_ankiet[[#This Row],[Wielkość zużycia węgla w tonach (jeśli występuje)]]&gt;0,Wyniki_ankiet[[#This Row],[Wielkość zużycia drewna w kg (jeśli występuje)]]&gt;0),1,)</f>
        <v>0</v>
      </c>
      <c r="AC131" s="309">
        <f>IF(AND(Wyniki_ankiet[[#This Row],[Wielkość zużycia węgla w tonach (jeśli występuje)]]&gt;0,Wyniki_ankiet[[#This Row],[Wielkość zużycia drewna w kg (jeśli występuje)]]=0),1,)</f>
        <v>0</v>
      </c>
      <c r="AD131" s="309">
        <f>IF(AND(Wyniki_ankiet[[#This Row],[Wielkość zużycia drewna w kg (jeśli występuje)]]&gt;0,Wyniki_ankiet[[#This Row],[Wielkość zużycia węgla w tonach (jeśli występuje)]]=0),1,)</f>
        <v>0</v>
      </c>
      <c r="AE131" s="309">
        <f>IF(Wyniki_ankiet[[#This Row],[Wielkość zużycia gazu w m3 (jeśli występuje)]]&gt;0,1,)</f>
        <v>0</v>
      </c>
      <c r="AF131" s="309"/>
    </row>
    <row r="132" spans="1:32" ht="15.75" customHeight="1">
      <c r="A132" s="309">
        <v>128</v>
      </c>
      <c r="B132" s="309" t="s">
        <v>226</v>
      </c>
      <c r="C132" s="299">
        <f>SUM(BUD_MIESZK_A!U136:U298)</f>
        <v>1000</v>
      </c>
      <c r="D132" s="309" t="s">
        <v>225</v>
      </c>
      <c r="E132" s="309" t="s">
        <v>443</v>
      </c>
      <c r="F132" s="299">
        <v>120</v>
      </c>
      <c r="G132" s="299">
        <v>120</v>
      </c>
      <c r="H132" s="299">
        <v>2010</v>
      </c>
      <c r="I132" s="309" t="s">
        <v>442</v>
      </c>
      <c r="J132" s="309" t="s">
        <v>444</v>
      </c>
      <c r="K132" s="309" t="s">
        <v>445</v>
      </c>
      <c r="L132" s="309" t="s">
        <v>446</v>
      </c>
      <c r="M132" s="309" t="s">
        <v>495</v>
      </c>
      <c r="N132" s="309" t="s">
        <v>452</v>
      </c>
      <c r="O132" s="309">
        <v>5</v>
      </c>
      <c r="P132" s="313">
        <f>IFERROR(Wyniki_ankiet[[#This Row],[Wielkość zużycia węgla w tonach (jeśli występuje)]]*1000/Wyniki_ankiet[[#This Row],[Powierzchnia ogrzewana w m2]],)</f>
        <v>41.666666666666664</v>
      </c>
      <c r="Q132" s="309">
        <v>0</v>
      </c>
      <c r="R132" s="312"/>
      <c r="S132" s="312">
        <f>IFERROR(Wyniki_ankiet[[#This Row],[Wielkość zużycia drewna w kg (jeśli występuje)]]/Wyniki_ankiet[[#This Row],[Powierzchnia ogrzewana w m2]],)</f>
        <v>0</v>
      </c>
      <c r="T132" s="309">
        <v>0</v>
      </c>
      <c r="U132" s="309"/>
      <c r="V132" s="309">
        <f>IFERROR(Wyniki_ankiet[[#This Row],[Olej opałowy zużycie w litrach]]/Wyniki_ankiet[[#This Row],[Powierzchnia ogrzewana w m2]],)</f>
        <v>0</v>
      </c>
      <c r="X132" s="309" t="s">
        <v>442</v>
      </c>
      <c r="Y132" s="309" t="s">
        <v>225</v>
      </c>
      <c r="AA132" s="309" t="s">
        <v>444</v>
      </c>
      <c r="AB132" s="309">
        <f>IF(AND(Wyniki_ankiet[[#This Row],[Wielkość zużycia węgla w tonach (jeśli występuje)]]&gt;0,Wyniki_ankiet[[#This Row],[Wielkość zużycia drewna w kg (jeśli występuje)]]&gt;0),1,)</f>
        <v>0</v>
      </c>
      <c r="AC132" s="309">
        <f>IF(AND(Wyniki_ankiet[[#This Row],[Wielkość zużycia węgla w tonach (jeśli występuje)]]&gt;0,Wyniki_ankiet[[#This Row],[Wielkość zużycia drewna w kg (jeśli występuje)]]=0),1,)</f>
        <v>1</v>
      </c>
      <c r="AD132" s="309">
        <f>IF(AND(Wyniki_ankiet[[#This Row],[Wielkość zużycia drewna w kg (jeśli występuje)]]&gt;0,Wyniki_ankiet[[#This Row],[Wielkość zużycia węgla w tonach (jeśli występuje)]]=0),1,)</f>
        <v>0</v>
      </c>
      <c r="AE132" s="309">
        <f>IF(Wyniki_ankiet[[#This Row],[Wielkość zużycia gazu w m3 (jeśli występuje)]]&gt;0,1,)</f>
        <v>0</v>
      </c>
      <c r="AF132" s="309"/>
    </row>
    <row r="133" spans="1:32" ht="15.75" customHeight="1">
      <c r="A133" s="309">
        <v>129</v>
      </c>
      <c r="B133" s="309" t="s">
        <v>226</v>
      </c>
      <c r="C133" s="299">
        <f>SUM(BUD_MIESZK_A!U137:U299)</f>
        <v>1000</v>
      </c>
      <c r="D133" s="309" t="s">
        <v>225</v>
      </c>
      <c r="E133" s="309" t="s">
        <v>443</v>
      </c>
      <c r="F133" s="299">
        <v>184</v>
      </c>
      <c r="G133" s="299">
        <v>184</v>
      </c>
      <c r="H133" s="299">
        <v>1996</v>
      </c>
      <c r="I133" s="309" t="s">
        <v>444</v>
      </c>
      <c r="J133" s="309" t="s">
        <v>444</v>
      </c>
      <c r="K133" s="309" t="s">
        <v>445</v>
      </c>
      <c r="L133" s="309" t="s">
        <v>446</v>
      </c>
      <c r="M133" s="309" t="s">
        <v>451</v>
      </c>
      <c r="N133" s="309" t="s">
        <v>476</v>
      </c>
      <c r="O133" s="309"/>
      <c r="P133" s="313">
        <f>IFERROR(Wyniki_ankiet[[#This Row],[Wielkość zużycia węgla w tonach (jeśli występuje)]]*1000/Wyniki_ankiet[[#This Row],[Powierzchnia ogrzewana w m2]],)</f>
        <v>0</v>
      </c>
      <c r="Q133" s="309">
        <v>0</v>
      </c>
      <c r="R133" s="312"/>
      <c r="S133" s="312">
        <f>IFERROR(Wyniki_ankiet[[#This Row],[Wielkość zużycia drewna w kg (jeśli występuje)]]/Wyniki_ankiet[[#This Row],[Powierzchnia ogrzewana w m2]],)</f>
        <v>0</v>
      </c>
      <c r="T133" s="309">
        <v>0</v>
      </c>
      <c r="U133" s="309"/>
      <c r="V133" s="309">
        <f>IFERROR(Wyniki_ankiet[[#This Row],[Olej opałowy zużycie w litrach]]/Wyniki_ankiet[[#This Row],[Powierzchnia ogrzewana w m2]],)</f>
        <v>0</v>
      </c>
      <c r="X133" s="309" t="s">
        <v>442</v>
      </c>
      <c r="Y133" s="309" t="s">
        <v>225</v>
      </c>
      <c r="AA133" s="309" t="s">
        <v>442</v>
      </c>
      <c r="AB133" s="309">
        <f>IF(AND(Wyniki_ankiet[[#This Row],[Wielkość zużycia węgla w tonach (jeśli występuje)]]&gt;0,Wyniki_ankiet[[#This Row],[Wielkość zużycia drewna w kg (jeśli występuje)]]&gt;0),1,)</f>
        <v>0</v>
      </c>
      <c r="AC133" s="309">
        <f>IF(AND(Wyniki_ankiet[[#This Row],[Wielkość zużycia węgla w tonach (jeśli występuje)]]&gt;0,Wyniki_ankiet[[#This Row],[Wielkość zużycia drewna w kg (jeśli występuje)]]=0),1,)</f>
        <v>0</v>
      </c>
      <c r="AD133" s="309">
        <f>IF(AND(Wyniki_ankiet[[#This Row],[Wielkość zużycia drewna w kg (jeśli występuje)]]&gt;0,Wyniki_ankiet[[#This Row],[Wielkość zużycia węgla w tonach (jeśli występuje)]]=0),1,)</f>
        <v>0</v>
      </c>
      <c r="AE133" s="309">
        <f>IF(Wyniki_ankiet[[#This Row],[Wielkość zużycia gazu w m3 (jeśli występuje)]]&gt;0,1,)</f>
        <v>0</v>
      </c>
      <c r="AF133" s="309"/>
    </row>
    <row r="134" spans="1:32" ht="15.75" customHeight="1">
      <c r="A134" s="309">
        <v>130</v>
      </c>
      <c r="B134" s="309" t="s">
        <v>226</v>
      </c>
      <c r="C134" s="299">
        <f>SUM(BUD_MIESZK_A!U138:U300)</f>
        <v>1000</v>
      </c>
      <c r="D134" s="309" t="s">
        <v>225</v>
      </c>
      <c r="E134" s="309" t="s">
        <v>443</v>
      </c>
      <c r="F134" s="299">
        <v>255</v>
      </c>
      <c r="G134" s="299">
        <v>235</v>
      </c>
      <c r="H134" s="299">
        <v>2001</v>
      </c>
      <c r="I134" s="309" t="s">
        <v>444</v>
      </c>
      <c r="J134" s="309" t="s">
        <v>444</v>
      </c>
      <c r="K134" s="309" t="s">
        <v>454</v>
      </c>
      <c r="L134" s="309" t="s">
        <v>446</v>
      </c>
      <c r="M134" s="309" t="s">
        <v>462</v>
      </c>
      <c r="N134" s="309" t="s">
        <v>441</v>
      </c>
      <c r="O134" s="309"/>
      <c r="P134" s="313">
        <f>IFERROR(Wyniki_ankiet[[#This Row],[Wielkość zużycia węgla w tonach (jeśli występuje)]]*1000/Wyniki_ankiet[[#This Row],[Powierzchnia ogrzewana w m2]],)</f>
        <v>0</v>
      </c>
      <c r="Q134" s="309">
        <v>0</v>
      </c>
      <c r="R134" s="312"/>
      <c r="S134" s="312">
        <f>IFERROR(Wyniki_ankiet[[#This Row],[Wielkość zużycia drewna w kg (jeśli występuje)]]/Wyniki_ankiet[[#This Row],[Powierzchnia ogrzewana w m2]],)</f>
        <v>0</v>
      </c>
      <c r="T134" s="309" t="s">
        <v>496</v>
      </c>
      <c r="U134" s="309">
        <v>1600</v>
      </c>
      <c r="V134" s="309">
        <f>IFERROR(Wyniki_ankiet[[#This Row],[Olej opałowy zużycie w litrach]]/Wyniki_ankiet[[#This Row],[Powierzchnia ogrzewana w m2]],)</f>
        <v>6.8085106382978724</v>
      </c>
      <c r="X134" s="309" t="s">
        <v>442</v>
      </c>
      <c r="Y134" s="309" t="s">
        <v>225</v>
      </c>
      <c r="AA134" s="309" t="s">
        <v>444</v>
      </c>
      <c r="AB134" s="309">
        <f>IF(AND(Wyniki_ankiet[[#This Row],[Wielkość zużycia węgla w tonach (jeśli występuje)]]&gt;0,Wyniki_ankiet[[#This Row],[Wielkość zużycia drewna w kg (jeśli występuje)]]&gt;0),1,)</f>
        <v>0</v>
      </c>
      <c r="AC134" s="309">
        <f>IF(AND(Wyniki_ankiet[[#This Row],[Wielkość zużycia węgla w tonach (jeśli występuje)]]&gt;0,Wyniki_ankiet[[#This Row],[Wielkość zużycia drewna w kg (jeśli występuje)]]=0),1,)</f>
        <v>0</v>
      </c>
      <c r="AD134" s="309">
        <f>IF(AND(Wyniki_ankiet[[#This Row],[Wielkość zużycia drewna w kg (jeśli występuje)]]&gt;0,Wyniki_ankiet[[#This Row],[Wielkość zużycia węgla w tonach (jeśli występuje)]]=0),1,)</f>
        <v>0</v>
      </c>
      <c r="AE134" s="309">
        <f>IF(Wyniki_ankiet[[#This Row],[Wielkość zużycia gazu w m3 (jeśli występuje)]]&gt;0,1,)</f>
        <v>0</v>
      </c>
      <c r="AF134" s="309">
        <v>1</v>
      </c>
    </row>
    <row r="135" spans="1:32" ht="15.75" customHeight="1">
      <c r="A135" s="309">
        <v>131</v>
      </c>
      <c r="B135" s="309" t="s">
        <v>226</v>
      </c>
      <c r="C135" s="299">
        <f>SUM(BUD_MIESZK_A!U139:U301)</f>
        <v>1000</v>
      </c>
      <c r="D135" s="309" t="s">
        <v>225</v>
      </c>
      <c r="E135" s="309" t="s">
        <v>443</v>
      </c>
      <c r="F135" s="299">
        <v>192</v>
      </c>
      <c r="G135" s="299">
        <v>210</v>
      </c>
      <c r="H135" s="299">
        <v>1920</v>
      </c>
      <c r="I135" s="309" t="s">
        <v>442</v>
      </c>
      <c r="J135" s="309" t="s">
        <v>442</v>
      </c>
      <c r="K135" s="309" t="s">
        <v>454</v>
      </c>
      <c r="L135" s="309" t="s">
        <v>446</v>
      </c>
      <c r="M135" s="309" t="s">
        <v>447</v>
      </c>
      <c r="N135" s="309" t="s">
        <v>452</v>
      </c>
      <c r="O135" s="309">
        <v>7</v>
      </c>
      <c r="P135" s="313">
        <f>IFERROR(Wyniki_ankiet[[#This Row],[Wielkość zużycia węgla w tonach (jeśli występuje)]]*1000/Wyniki_ankiet[[#This Row],[Powierzchnia ogrzewana w m2]],)</f>
        <v>33.333333333333336</v>
      </c>
      <c r="Q135" s="309">
        <v>0</v>
      </c>
      <c r="R135" s="312"/>
      <c r="S135" s="312">
        <f>IFERROR(Wyniki_ankiet[[#This Row],[Wielkość zużycia drewna w kg (jeśli występuje)]]/Wyniki_ankiet[[#This Row],[Powierzchnia ogrzewana w m2]],)</f>
        <v>0</v>
      </c>
      <c r="T135" s="309">
        <v>0</v>
      </c>
      <c r="U135" s="309"/>
      <c r="V135" s="309">
        <f>IFERROR(Wyniki_ankiet[[#This Row],[Olej opałowy zużycie w litrach]]/Wyniki_ankiet[[#This Row],[Powierzchnia ogrzewana w m2]],)</f>
        <v>0</v>
      </c>
      <c r="X135" s="309" t="s">
        <v>442</v>
      </c>
      <c r="Y135" s="309" t="s">
        <v>225</v>
      </c>
      <c r="AA135" s="309" t="s">
        <v>444</v>
      </c>
      <c r="AB135" s="309">
        <f>IF(AND(Wyniki_ankiet[[#This Row],[Wielkość zużycia węgla w tonach (jeśli występuje)]]&gt;0,Wyniki_ankiet[[#This Row],[Wielkość zużycia drewna w kg (jeśli występuje)]]&gt;0),1,)</f>
        <v>0</v>
      </c>
      <c r="AC135" s="309">
        <f>IF(AND(Wyniki_ankiet[[#This Row],[Wielkość zużycia węgla w tonach (jeśli występuje)]]&gt;0,Wyniki_ankiet[[#This Row],[Wielkość zużycia drewna w kg (jeśli występuje)]]=0),1,)</f>
        <v>1</v>
      </c>
      <c r="AD135" s="309">
        <f>IF(AND(Wyniki_ankiet[[#This Row],[Wielkość zużycia drewna w kg (jeśli występuje)]]&gt;0,Wyniki_ankiet[[#This Row],[Wielkość zużycia węgla w tonach (jeśli występuje)]]=0),1,)</f>
        <v>0</v>
      </c>
      <c r="AE135" s="309">
        <f>IF(Wyniki_ankiet[[#This Row],[Wielkość zużycia gazu w m3 (jeśli występuje)]]&gt;0,1,)</f>
        <v>0</v>
      </c>
      <c r="AF135" s="309"/>
    </row>
    <row r="136" spans="1:32" ht="15.75" customHeight="1">
      <c r="A136" s="309">
        <v>132</v>
      </c>
      <c r="B136" s="309" t="s">
        <v>226</v>
      </c>
      <c r="C136" s="299">
        <f>SUM(BUD_MIESZK_A!U140:U302)</f>
        <v>1000</v>
      </c>
      <c r="D136" s="309" t="s">
        <v>225</v>
      </c>
      <c r="E136" s="309" t="s">
        <v>443</v>
      </c>
      <c r="F136" s="299">
        <v>97</v>
      </c>
      <c r="G136" s="299">
        <v>90</v>
      </c>
      <c r="H136" s="309" t="s">
        <v>225</v>
      </c>
      <c r="I136" s="309" t="s">
        <v>442</v>
      </c>
      <c r="J136" s="309" t="s">
        <v>442</v>
      </c>
      <c r="K136" s="309" t="s">
        <v>445</v>
      </c>
      <c r="L136" s="309" t="s">
        <v>446</v>
      </c>
      <c r="M136" s="309" t="s">
        <v>451</v>
      </c>
      <c r="N136" s="309" t="s">
        <v>452</v>
      </c>
      <c r="O136" s="309">
        <v>3</v>
      </c>
      <c r="P136" s="313">
        <f>IFERROR(Wyniki_ankiet[[#This Row],[Wielkość zużycia węgla w tonach (jeśli występuje)]]*1000/Wyniki_ankiet[[#This Row],[Powierzchnia ogrzewana w m2]],)</f>
        <v>33.333333333333336</v>
      </c>
      <c r="Q136" s="309">
        <v>0</v>
      </c>
      <c r="R136" s="312"/>
      <c r="S136" s="312">
        <f>IFERROR(Wyniki_ankiet[[#This Row],[Wielkość zużycia drewna w kg (jeśli występuje)]]/Wyniki_ankiet[[#This Row],[Powierzchnia ogrzewana w m2]],)</f>
        <v>0</v>
      </c>
      <c r="T136" s="309">
        <v>0</v>
      </c>
      <c r="U136" s="309"/>
      <c r="V136" s="309">
        <f>IFERROR(Wyniki_ankiet[[#This Row],[Olej opałowy zużycie w litrach]]/Wyniki_ankiet[[#This Row],[Powierzchnia ogrzewana w m2]],)</f>
        <v>0</v>
      </c>
      <c r="X136" s="309" t="s">
        <v>442</v>
      </c>
      <c r="Y136" s="309" t="s">
        <v>225</v>
      </c>
      <c r="AA136" s="309" t="s">
        <v>444</v>
      </c>
      <c r="AB136" s="309">
        <f>IF(AND(Wyniki_ankiet[[#This Row],[Wielkość zużycia węgla w tonach (jeśli występuje)]]&gt;0,Wyniki_ankiet[[#This Row],[Wielkość zużycia drewna w kg (jeśli występuje)]]&gt;0),1,)</f>
        <v>0</v>
      </c>
      <c r="AC136" s="309">
        <f>IF(AND(Wyniki_ankiet[[#This Row],[Wielkość zużycia węgla w tonach (jeśli występuje)]]&gt;0,Wyniki_ankiet[[#This Row],[Wielkość zużycia drewna w kg (jeśli występuje)]]=0),1,)</f>
        <v>1</v>
      </c>
      <c r="AD136" s="309">
        <f>IF(AND(Wyniki_ankiet[[#This Row],[Wielkość zużycia drewna w kg (jeśli występuje)]]&gt;0,Wyniki_ankiet[[#This Row],[Wielkość zużycia węgla w tonach (jeśli występuje)]]=0),1,)</f>
        <v>0</v>
      </c>
      <c r="AE136" s="309">
        <f>IF(Wyniki_ankiet[[#This Row],[Wielkość zużycia gazu w m3 (jeśli występuje)]]&gt;0,1,)</f>
        <v>0</v>
      </c>
      <c r="AF136" s="309"/>
    </row>
    <row r="137" spans="1:32" ht="15.75" customHeight="1">
      <c r="A137" s="309">
        <v>133</v>
      </c>
      <c r="B137" s="309" t="s">
        <v>226</v>
      </c>
      <c r="C137" s="299">
        <f>SUM(BUD_MIESZK_A!U141:U303)</f>
        <v>1000</v>
      </c>
      <c r="D137" s="309" t="s">
        <v>225</v>
      </c>
      <c r="E137" s="309" t="s">
        <v>466</v>
      </c>
      <c r="F137" s="299">
        <v>36</v>
      </c>
      <c r="G137" s="299">
        <v>36</v>
      </c>
      <c r="H137" s="299">
        <v>1970</v>
      </c>
      <c r="I137" s="309" t="s">
        <v>442</v>
      </c>
      <c r="J137" s="309" t="s">
        <v>442</v>
      </c>
      <c r="K137" s="309" t="s">
        <v>445</v>
      </c>
      <c r="L137" s="309" t="s">
        <v>446</v>
      </c>
      <c r="M137" s="309" t="s">
        <v>497</v>
      </c>
      <c r="N137" s="309" t="s">
        <v>452</v>
      </c>
      <c r="O137" s="309">
        <v>3</v>
      </c>
      <c r="P137" s="313">
        <f>IFERROR(Wyniki_ankiet[[#This Row],[Wielkość zużycia węgla w tonach (jeśli występuje)]]*1000/Wyniki_ankiet[[#This Row],[Powierzchnia ogrzewana w m2]],)</f>
        <v>83.333333333333329</v>
      </c>
      <c r="Q137" s="309">
        <v>0</v>
      </c>
      <c r="R137" s="312"/>
      <c r="S137" s="312">
        <f>IFERROR(Wyniki_ankiet[[#This Row],[Wielkość zużycia drewna w kg (jeśli występuje)]]/Wyniki_ankiet[[#This Row],[Powierzchnia ogrzewana w m2]],)</f>
        <v>0</v>
      </c>
      <c r="T137" s="309">
        <v>0</v>
      </c>
      <c r="U137" s="309"/>
      <c r="V137" s="309">
        <f>IFERROR(Wyniki_ankiet[[#This Row],[Olej opałowy zużycie w litrach]]/Wyniki_ankiet[[#This Row],[Powierzchnia ogrzewana w m2]],)</f>
        <v>0</v>
      </c>
      <c r="X137" s="309" t="s">
        <v>442</v>
      </c>
      <c r="Y137" s="309" t="s">
        <v>225</v>
      </c>
      <c r="AA137" s="309" t="s">
        <v>442</v>
      </c>
      <c r="AB137" s="309">
        <f>IF(AND(Wyniki_ankiet[[#This Row],[Wielkość zużycia węgla w tonach (jeśli występuje)]]&gt;0,Wyniki_ankiet[[#This Row],[Wielkość zużycia drewna w kg (jeśli występuje)]]&gt;0),1,)</f>
        <v>0</v>
      </c>
      <c r="AC137" s="309">
        <f>IF(AND(Wyniki_ankiet[[#This Row],[Wielkość zużycia węgla w tonach (jeśli występuje)]]&gt;0,Wyniki_ankiet[[#This Row],[Wielkość zużycia drewna w kg (jeśli występuje)]]=0),1,)</f>
        <v>1</v>
      </c>
      <c r="AD137" s="309">
        <f>IF(AND(Wyniki_ankiet[[#This Row],[Wielkość zużycia drewna w kg (jeśli występuje)]]&gt;0,Wyniki_ankiet[[#This Row],[Wielkość zużycia węgla w tonach (jeśli występuje)]]=0),1,)</f>
        <v>0</v>
      </c>
      <c r="AE137" s="309">
        <f>IF(Wyniki_ankiet[[#This Row],[Wielkość zużycia gazu w m3 (jeśli występuje)]]&gt;0,1,)</f>
        <v>0</v>
      </c>
      <c r="AF137" s="309"/>
    </row>
    <row r="138" spans="1:32" ht="15.75" hidden="1" customHeight="1">
      <c r="A138" s="309">
        <v>134</v>
      </c>
      <c r="B138" s="309" t="s">
        <v>226</v>
      </c>
      <c r="C138" s="299">
        <f>SUM(BUD_MIESZK_A!U142:U304)</f>
        <v>1000</v>
      </c>
      <c r="D138" s="309" t="s">
        <v>225</v>
      </c>
      <c r="E138" s="309" t="s">
        <v>466</v>
      </c>
      <c r="F138" s="299">
        <v>66</v>
      </c>
      <c r="G138" s="309" t="s">
        <v>225</v>
      </c>
      <c r="H138" s="299">
        <v>1936</v>
      </c>
      <c r="I138" s="309" t="s">
        <v>442</v>
      </c>
      <c r="J138" s="309" t="s">
        <v>442</v>
      </c>
      <c r="K138" s="309" t="s">
        <v>445</v>
      </c>
      <c r="L138" s="309" t="s">
        <v>446</v>
      </c>
      <c r="M138" s="314" t="s">
        <v>473</v>
      </c>
      <c r="N138" s="309" t="s">
        <v>455</v>
      </c>
      <c r="O138" s="309">
        <v>4</v>
      </c>
      <c r="P138" s="313">
        <f>IFERROR(Wyniki_ankiet[[#This Row],[Wielkość zużycia węgla w tonach (jeśli występuje)]]*1000/Wyniki_ankiet[[#This Row],[Powierzchnia ogrzewana w m2]],)</f>
        <v>0</v>
      </c>
      <c r="Q138" s="309">
        <v>0</v>
      </c>
      <c r="R138" s="312">
        <v>2400</v>
      </c>
      <c r="S138" s="312">
        <f>IFERROR(Wyniki_ankiet[[#This Row],[Wielkość zużycia drewna w kg (jeśli występuje)]]/Wyniki_ankiet[[#This Row],[Powierzchnia ogrzewana w m2]],)</f>
        <v>0</v>
      </c>
      <c r="T138" s="309">
        <v>0</v>
      </c>
      <c r="U138" s="309"/>
      <c r="V138" s="309">
        <f>IFERROR(Wyniki_ankiet[[#This Row],[Olej opałowy zużycie w litrach]]/Wyniki_ankiet[[#This Row],[Powierzchnia ogrzewana w m2]],)</f>
        <v>0</v>
      </c>
      <c r="X138" s="309" t="s">
        <v>442</v>
      </c>
      <c r="Y138" s="309" t="s">
        <v>225</v>
      </c>
      <c r="AA138" s="309" t="s">
        <v>442</v>
      </c>
      <c r="AB138" s="309">
        <f>IF(AND(Wyniki_ankiet[[#This Row],[Wielkość zużycia węgla w tonach (jeśli występuje)]]&gt;0,Wyniki_ankiet[[#This Row],[Wielkość zużycia drewna w kg (jeśli występuje)]]&gt;0),1,)</f>
        <v>1</v>
      </c>
      <c r="AC138" s="309">
        <f>IF(AND(Wyniki_ankiet[[#This Row],[Wielkość zużycia węgla w tonach (jeśli występuje)]]&gt;0,Wyniki_ankiet[[#This Row],[Wielkość zużycia drewna w kg (jeśli występuje)]]=0),1,)</f>
        <v>0</v>
      </c>
      <c r="AD138" s="309">
        <f>IF(AND(Wyniki_ankiet[[#This Row],[Wielkość zużycia drewna w kg (jeśli występuje)]]&gt;0,Wyniki_ankiet[[#This Row],[Wielkość zużycia węgla w tonach (jeśli występuje)]]=0),1,)</f>
        <v>0</v>
      </c>
      <c r="AE138" s="309">
        <f>IF(Wyniki_ankiet[[#This Row],[Wielkość zużycia gazu w m3 (jeśli występuje)]]&gt;0,1,)</f>
        <v>0</v>
      </c>
      <c r="AF138" s="309"/>
    </row>
    <row r="139" spans="1:32" ht="15.75" hidden="1" customHeight="1">
      <c r="A139" s="309">
        <v>135</v>
      </c>
      <c r="B139" s="309" t="s">
        <v>226</v>
      </c>
      <c r="C139" s="299">
        <f>SUM(BUD_MIESZK_A!U143:U305)</f>
        <v>1000</v>
      </c>
      <c r="D139" s="309" t="s">
        <v>225</v>
      </c>
      <c r="E139" s="309" t="s">
        <v>443</v>
      </c>
      <c r="F139" s="299">
        <v>60</v>
      </c>
      <c r="G139" s="299">
        <v>60</v>
      </c>
      <c r="H139" s="299">
        <v>1980</v>
      </c>
      <c r="I139" s="309" t="s">
        <v>442</v>
      </c>
      <c r="J139" s="309" t="s">
        <v>442</v>
      </c>
      <c r="K139" s="309" t="s">
        <v>445</v>
      </c>
      <c r="L139" s="309" t="s">
        <v>465</v>
      </c>
      <c r="M139" s="314" t="s">
        <v>473</v>
      </c>
      <c r="N139" s="309" t="s">
        <v>476</v>
      </c>
      <c r="O139" s="309"/>
      <c r="P139" s="313">
        <f>IFERROR(Wyniki_ankiet[[#This Row],[Wielkość zużycia węgla w tonach (jeśli występuje)]]*1000/Wyniki_ankiet[[#This Row],[Powierzchnia ogrzewana w m2]],)</f>
        <v>0</v>
      </c>
      <c r="Q139" s="309">
        <v>0</v>
      </c>
      <c r="R139" s="312">
        <v>30000</v>
      </c>
      <c r="S139" s="312">
        <f>IFERROR(Wyniki_ankiet[[#This Row],[Wielkość zużycia drewna w kg (jeśli występuje)]]/Wyniki_ankiet[[#This Row],[Powierzchnia ogrzewana w m2]],)</f>
        <v>500</v>
      </c>
      <c r="T139" s="309">
        <v>0</v>
      </c>
      <c r="U139" s="309"/>
      <c r="V139" s="309">
        <f>IFERROR(Wyniki_ankiet[[#This Row],[Olej opałowy zużycie w litrach]]/Wyniki_ankiet[[#This Row],[Powierzchnia ogrzewana w m2]],)</f>
        <v>0</v>
      </c>
      <c r="X139" s="309" t="s">
        <v>442</v>
      </c>
      <c r="Y139" s="309" t="s">
        <v>225</v>
      </c>
      <c r="AA139" s="309" t="s">
        <v>444</v>
      </c>
      <c r="AB139" s="309">
        <f>IF(AND(Wyniki_ankiet[[#This Row],[Wielkość zużycia węgla w tonach (jeśli występuje)]]&gt;0,Wyniki_ankiet[[#This Row],[Wielkość zużycia drewna w kg (jeśli występuje)]]&gt;0),1,)</f>
        <v>0</v>
      </c>
      <c r="AC139" s="309">
        <f>IF(AND(Wyniki_ankiet[[#This Row],[Wielkość zużycia węgla w tonach (jeśli występuje)]]&gt;0,Wyniki_ankiet[[#This Row],[Wielkość zużycia drewna w kg (jeśli występuje)]]=0),1,)</f>
        <v>0</v>
      </c>
      <c r="AD139" s="309">
        <f>IF(AND(Wyniki_ankiet[[#This Row],[Wielkość zużycia drewna w kg (jeśli występuje)]]&gt;0,Wyniki_ankiet[[#This Row],[Wielkość zużycia węgla w tonach (jeśli występuje)]]=0),1,)</f>
        <v>1</v>
      </c>
      <c r="AE139" s="309">
        <f>IF(Wyniki_ankiet[[#This Row],[Wielkość zużycia gazu w m3 (jeśli występuje)]]&gt;0,1,)</f>
        <v>0</v>
      </c>
      <c r="AF139" s="309"/>
    </row>
    <row r="140" spans="1:32" ht="15.75" hidden="1" customHeight="1">
      <c r="A140" s="309">
        <v>136</v>
      </c>
      <c r="B140" s="309" t="s">
        <v>226</v>
      </c>
      <c r="C140" s="299">
        <f>SUM(BUD_MIESZK_A!U144:U306)</f>
        <v>1000</v>
      </c>
      <c r="D140" s="309" t="s">
        <v>225</v>
      </c>
      <c r="E140" s="309" t="s">
        <v>443</v>
      </c>
      <c r="F140" s="299">
        <v>143</v>
      </c>
      <c r="G140" s="299">
        <v>143</v>
      </c>
      <c r="H140" s="299">
        <v>2003</v>
      </c>
      <c r="I140" s="309" t="s">
        <v>444</v>
      </c>
      <c r="J140" s="309" t="s">
        <v>444</v>
      </c>
      <c r="K140" s="309" t="s">
        <v>445</v>
      </c>
      <c r="L140" s="309" t="s">
        <v>446</v>
      </c>
      <c r="M140" s="309" t="s">
        <v>494</v>
      </c>
      <c r="N140" s="309" t="s">
        <v>476</v>
      </c>
      <c r="O140" s="309"/>
      <c r="P140" s="313">
        <f>IFERROR(Wyniki_ankiet[[#This Row],[Wielkość zużycia węgla w tonach (jeśli występuje)]]*1000/Wyniki_ankiet[[#This Row],[Powierzchnia ogrzewana w m2]],)</f>
        <v>0</v>
      </c>
      <c r="Q140" s="309">
        <v>0</v>
      </c>
      <c r="R140" s="312">
        <v>12000</v>
      </c>
      <c r="S140" s="312">
        <f>IFERROR(Wyniki_ankiet[[#This Row],[Wielkość zużycia drewna w kg (jeśli występuje)]]/Wyniki_ankiet[[#This Row],[Powierzchnia ogrzewana w m2]],)</f>
        <v>83.91608391608392</v>
      </c>
      <c r="T140" s="309">
        <v>0</v>
      </c>
      <c r="U140" s="309"/>
      <c r="V140" s="309">
        <f>IFERROR(Wyniki_ankiet[[#This Row],[Olej opałowy zużycie w litrach]]/Wyniki_ankiet[[#This Row],[Powierzchnia ogrzewana w m2]],)</f>
        <v>0</v>
      </c>
      <c r="X140" s="309" t="s">
        <v>442</v>
      </c>
      <c r="Y140" s="309" t="s">
        <v>225</v>
      </c>
      <c r="AA140" s="309" t="s">
        <v>442</v>
      </c>
      <c r="AB140" s="309">
        <f>IF(AND(Wyniki_ankiet[[#This Row],[Wielkość zużycia węgla w tonach (jeśli występuje)]]&gt;0,Wyniki_ankiet[[#This Row],[Wielkość zużycia drewna w kg (jeśli występuje)]]&gt;0),1,)</f>
        <v>0</v>
      </c>
      <c r="AC140" s="309">
        <f>IF(AND(Wyniki_ankiet[[#This Row],[Wielkość zużycia węgla w tonach (jeśli występuje)]]&gt;0,Wyniki_ankiet[[#This Row],[Wielkość zużycia drewna w kg (jeśli występuje)]]=0),1,)</f>
        <v>0</v>
      </c>
      <c r="AD140" s="309">
        <f>IF(AND(Wyniki_ankiet[[#This Row],[Wielkość zużycia drewna w kg (jeśli występuje)]]&gt;0,Wyniki_ankiet[[#This Row],[Wielkość zużycia węgla w tonach (jeśli występuje)]]=0),1,)</f>
        <v>1</v>
      </c>
      <c r="AE140" s="309">
        <f>IF(Wyniki_ankiet[[#This Row],[Wielkość zużycia gazu w m3 (jeśli występuje)]]&gt;0,1,)</f>
        <v>0</v>
      </c>
      <c r="AF140" s="309"/>
    </row>
    <row r="141" spans="1:32" ht="15.75" customHeight="1">
      <c r="A141" s="309">
        <v>137</v>
      </c>
      <c r="B141" s="309" t="s">
        <v>226</v>
      </c>
      <c r="C141" s="299">
        <f>SUM(BUD_MIESZK_A!U145:U307)</f>
        <v>1000</v>
      </c>
      <c r="D141" s="309" t="s">
        <v>225</v>
      </c>
      <c r="E141" s="309" t="s">
        <v>443</v>
      </c>
      <c r="F141" s="299">
        <v>180</v>
      </c>
      <c r="G141" s="299">
        <v>180</v>
      </c>
      <c r="H141" s="299">
        <v>2006</v>
      </c>
      <c r="I141" s="309" t="s">
        <v>444</v>
      </c>
      <c r="J141" s="309" t="s">
        <v>444</v>
      </c>
      <c r="K141" s="309" t="s">
        <v>454</v>
      </c>
      <c r="L141" s="309" t="s">
        <v>446</v>
      </c>
      <c r="M141" s="309" t="s">
        <v>447</v>
      </c>
      <c r="N141" s="309" t="s">
        <v>452</v>
      </c>
      <c r="O141" s="309">
        <v>8</v>
      </c>
      <c r="P141" s="313">
        <f>IFERROR(Wyniki_ankiet[[#This Row],[Wielkość zużycia węgla w tonach (jeśli występuje)]]*1000/Wyniki_ankiet[[#This Row],[Powierzchnia ogrzewana w m2]],)</f>
        <v>44.444444444444443</v>
      </c>
      <c r="Q141" s="309">
        <v>0</v>
      </c>
      <c r="R141" s="312"/>
      <c r="S141" s="312">
        <f>IFERROR(Wyniki_ankiet[[#This Row],[Wielkość zużycia drewna w kg (jeśli występuje)]]/Wyniki_ankiet[[#This Row],[Powierzchnia ogrzewana w m2]],)</f>
        <v>0</v>
      </c>
      <c r="T141" s="309">
        <v>0</v>
      </c>
      <c r="U141" s="309"/>
      <c r="V141" s="309">
        <f>IFERROR(Wyniki_ankiet[[#This Row],[Olej opałowy zużycie w litrach]]/Wyniki_ankiet[[#This Row],[Powierzchnia ogrzewana w m2]],)</f>
        <v>0</v>
      </c>
      <c r="X141" s="309" t="s">
        <v>442</v>
      </c>
      <c r="Y141" s="309" t="s">
        <v>225</v>
      </c>
      <c r="AA141" s="309" t="s">
        <v>442</v>
      </c>
      <c r="AB141" s="309">
        <f>IF(AND(Wyniki_ankiet[[#This Row],[Wielkość zużycia węgla w tonach (jeśli występuje)]]&gt;0,Wyniki_ankiet[[#This Row],[Wielkość zużycia drewna w kg (jeśli występuje)]]&gt;0),1,)</f>
        <v>0</v>
      </c>
      <c r="AC141" s="309">
        <f>IF(AND(Wyniki_ankiet[[#This Row],[Wielkość zużycia węgla w tonach (jeśli występuje)]]&gt;0,Wyniki_ankiet[[#This Row],[Wielkość zużycia drewna w kg (jeśli występuje)]]=0),1,)</f>
        <v>1</v>
      </c>
      <c r="AD141" s="309">
        <f>IF(AND(Wyniki_ankiet[[#This Row],[Wielkość zużycia drewna w kg (jeśli występuje)]]&gt;0,Wyniki_ankiet[[#This Row],[Wielkość zużycia węgla w tonach (jeśli występuje)]]=0),1,)</f>
        <v>0</v>
      </c>
      <c r="AE141" s="309">
        <f>IF(Wyniki_ankiet[[#This Row],[Wielkość zużycia gazu w m3 (jeśli występuje)]]&gt;0,1,)</f>
        <v>0</v>
      </c>
      <c r="AF141" s="309"/>
    </row>
    <row r="142" spans="1:32" ht="15.75" customHeight="1">
      <c r="A142" s="309">
        <v>138</v>
      </c>
      <c r="B142" s="309" t="s">
        <v>226</v>
      </c>
      <c r="C142" s="299">
        <f>SUM(BUD_MIESZK_A!U146:U308)</f>
        <v>1000</v>
      </c>
      <c r="D142" s="309" t="s">
        <v>225</v>
      </c>
      <c r="E142" s="309" t="s">
        <v>443</v>
      </c>
      <c r="F142" s="299">
        <v>250</v>
      </c>
      <c r="G142" s="299">
        <v>200</v>
      </c>
      <c r="H142" s="299">
        <v>1970</v>
      </c>
      <c r="I142" s="309" t="s">
        <v>444</v>
      </c>
      <c r="J142" s="309" t="s">
        <v>444</v>
      </c>
      <c r="K142" s="309" t="s">
        <v>464</v>
      </c>
      <c r="L142" s="309" t="s">
        <v>446</v>
      </c>
      <c r="M142" s="314" t="s">
        <v>473</v>
      </c>
      <c r="N142" s="309" t="s">
        <v>452</v>
      </c>
      <c r="O142" s="309">
        <v>7</v>
      </c>
      <c r="P142" s="313">
        <f>IFERROR(Wyniki_ankiet[[#This Row],[Wielkość zużycia węgla w tonach (jeśli występuje)]]*1000/Wyniki_ankiet[[#This Row],[Powierzchnia ogrzewana w m2]],)</f>
        <v>35</v>
      </c>
      <c r="Q142" s="309">
        <v>0</v>
      </c>
      <c r="R142" s="312"/>
      <c r="S142" s="312">
        <f>IFERROR(Wyniki_ankiet[[#This Row],[Wielkość zużycia drewna w kg (jeśli występuje)]]/Wyniki_ankiet[[#This Row],[Powierzchnia ogrzewana w m2]],)</f>
        <v>0</v>
      </c>
      <c r="T142" s="309">
        <v>0</v>
      </c>
      <c r="U142" s="309"/>
      <c r="V142" s="309">
        <f>IFERROR(Wyniki_ankiet[[#This Row],[Olej opałowy zużycie w litrach]]/Wyniki_ankiet[[#This Row],[Powierzchnia ogrzewana w m2]],)</f>
        <v>0</v>
      </c>
      <c r="X142" s="309" t="s">
        <v>442</v>
      </c>
      <c r="Y142" s="309" t="s">
        <v>225</v>
      </c>
      <c r="AA142" s="309" t="s">
        <v>444</v>
      </c>
      <c r="AB142" s="309">
        <f>IF(AND(Wyniki_ankiet[[#This Row],[Wielkość zużycia węgla w tonach (jeśli występuje)]]&gt;0,Wyniki_ankiet[[#This Row],[Wielkość zużycia drewna w kg (jeśli występuje)]]&gt;0),1,)</f>
        <v>0</v>
      </c>
      <c r="AC142" s="309">
        <f>IF(AND(Wyniki_ankiet[[#This Row],[Wielkość zużycia węgla w tonach (jeśli występuje)]]&gt;0,Wyniki_ankiet[[#This Row],[Wielkość zużycia drewna w kg (jeśli występuje)]]=0),1,)</f>
        <v>1</v>
      </c>
      <c r="AD142" s="309">
        <f>IF(AND(Wyniki_ankiet[[#This Row],[Wielkość zużycia drewna w kg (jeśli występuje)]]&gt;0,Wyniki_ankiet[[#This Row],[Wielkość zużycia węgla w tonach (jeśli występuje)]]=0),1,)</f>
        <v>0</v>
      </c>
      <c r="AE142" s="309">
        <f>IF(Wyniki_ankiet[[#This Row],[Wielkość zużycia gazu w m3 (jeśli występuje)]]&gt;0,1,)</f>
        <v>0</v>
      </c>
      <c r="AF142" s="309"/>
    </row>
    <row r="143" spans="1:32" ht="15.75" customHeight="1">
      <c r="A143" s="309">
        <v>139</v>
      </c>
      <c r="B143" s="309" t="s">
        <v>226</v>
      </c>
      <c r="C143" s="299">
        <f>SUM(BUD_MIESZK_A!U147:U309)</f>
        <v>1000</v>
      </c>
      <c r="D143" s="309" t="s">
        <v>225</v>
      </c>
      <c r="E143" s="309" t="s">
        <v>443</v>
      </c>
      <c r="F143" s="299">
        <v>156</v>
      </c>
      <c r="G143" s="299">
        <v>156</v>
      </c>
      <c r="H143" s="299">
        <v>2010</v>
      </c>
      <c r="I143" s="309" t="s">
        <v>442</v>
      </c>
      <c r="J143" s="309" t="s">
        <v>225</v>
      </c>
      <c r="K143" s="309" t="s">
        <v>445</v>
      </c>
      <c r="L143" s="309" t="s">
        <v>446</v>
      </c>
      <c r="M143" s="309" t="s">
        <v>447</v>
      </c>
      <c r="N143" s="309" t="s">
        <v>452</v>
      </c>
      <c r="O143" s="309"/>
      <c r="P143" s="313">
        <f>IFERROR(Wyniki_ankiet[[#This Row],[Wielkość zużycia węgla w tonach (jeśli występuje)]]*1000/Wyniki_ankiet[[#This Row],[Powierzchnia ogrzewana w m2]],)</f>
        <v>0</v>
      </c>
      <c r="Q143" s="309">
        <v>0</v>
      </c>
      <c r="R143" s="312"/>
      <c r="S143" s="312">
        <f>IFERROR(Wyniki_ankiet[[#This Row],[Wielkość zużycia drewna w kg (jeśli występuje)]]/Wyniki_ankiet[[#This Row],[Powierzchnia ogrzewana w m2]],)</f>
        <v>0</v>
      </c>
      <c r="T143" s="309">
        <v>0</v>
      </c>
      <c r="U143" s="309"/>
      <c r="V143" s="309">
        <f>IFERROR(Wyniki_ankiet[[#This Row],[Olej opałowy zużycie w litrach]]/Wyniki_ankiet[[#This Row],[Powierzchnia ogrzewana w m2]],)</f>
        <v>0</v>
      </c>
      <c r="X143" s="309" t="s">
        <v>442</v>
      </c>
      <c r="Y143" s="309" t="s">
        <v>225</v>
      </c>
      <c r="AA143" s="309" t="s">
        <v>444</v>
      </c>
      <c r="AB143" s="309">
        <f>IF(AND(Wyniki_ankiet[[#This Row],[Wielkość zużycia węgla w tonach (jeśli występuje)]]&gt;0,Wyniki_ankiet[[#This Row],[Wielkość zużycia drewna w kg (jeśli występuje)]]&gt;0),1,)</f>
        <v>0</v>
      </c>
      <c r="AC143" s="309">
        <f>IF(AND(Wyniki_ankiet[[#This Row],[Wielkość zużycia węgla w tonach (jeśli występuje)]]&gt;0,Wyniki_ankiet[[#This Row],[Wielkość zużycia drewna w kg (jeśli występuje)]]=0),1,)</f>
        <v>0</v>
      </c>
      <c r="AD143" s="309">
        <f>IF(AND(Wyniki_ankiet[[#This Row],[Wielkość zużycia drewna w kg (jeśli występuje)]]&gt;0,Wyniki_ankiet[[#This Row],[Wielkość zużycia węgla w tonach (jeśli występuje)]]=0),1,)</f>
        <v>0</v>
      </c>
      <c r="AE143" s="309">
        <f>IF(Wyniki_ankiet[[#This Row],[Wielkość zużycia gazu w m3 (jeśli występuje)]]&gt;0,1,)</f>
        <v>0</v>
      </c>
      <c r="AF143" s="309"/>
    </row>
    <row r="144" spans="1:32" ht="15.75" hidden="1" customHeight="1">
      <c r="A144" s="309">
        <v>140</v>
      </c>
      <c r="B144" s="309" t="s">
        <v>226</v>
      </c>
      <c r="C144" s="299">
        <f>SUM(BUD_MIESZK_A!U148:U310)</f>
        <v>1000</v>
      </c>
      <c r="D144" s="309" t="s">
        <v>225</v>
      </c>
      <c r="E144" s="309" t="s">
        <v>443</v>
      </c>
      <c r="F144" s="299">
        <v>300</v>
      </c>
      <c r="G144" s="299">
        <v>300</v>
      </c>
      <c r="H144" s="299">
        <v>1990</v>
      </c>
      <c r="I144" s="309" t="s">
        <v>444</v>
      </c>
      <c r="J144" s="309" t="s">
        <v>444</v>
      </c>
      <c r="K144" s="309" t="s">
        <v>464</v>
      </c>
      <c r="L144" s="309" t="s">
        <v>446</v>
      </c>
      <c r="M144" s="309" t="s">
        <v>498</v>
      </c>
      <c r="N144" s="309" t="s">
        <v>455</v>
      </c>
      <c r="O144" s="309">
        <v>1</v>
      </c>
      <c r="P144" s="313">
        <f>IFERROR(Wyniki_ankiet[[#This Row],[Wielkość zużycia węgla w tonach (jeśli występuje)]]*1000/Wyniki_ankiet[[#This Row],[Powierzchnia ogrzewana w m2]],)</f>
        <v>3.3333333333333335</v>
      </c>
      <c r="Q144" s="309">
        <v>0</v>
      </c>
      <c r="R144" s="312">
        <v>8000</v>
      </c>
      <c r="S144" s="312">
        <f>IFERROR(Wyniki_ankiet[[#This Row],[Wielkość zużycia drewna w kg (jeśli występuje)]]/Wyniki_ankiet[[#This Row],[Powierzchnia ogrzewana w m2]],)</f>
        <v>26.666666666666668</v>
      </c>
      <c r="T144" s="309">
        <v>0</v>
      </c>
      <c r="U144" s="309"/>
      <c r="V144" s="309">
        <f>IFERROR(Wyniki_ankiet[[#This Row],[Olej opałowy zużycie w litrach]]/Wyniki_ankiet[[#This Row],[Powierzchnia ogrzewana w m2]],)</f>
        <v>0</v>
      </c>
      <c r="X144" s="309" t="s">
        <v>444</v>
      </c>
      <c r="Y144" s="314" t="s">
        <v>499</v>
      </c>
      <c r="AA144" s="309" t="s">
        <v>444</v>
      </c>
      <c r="AB144" s="309">
        <f>IF(AND(Wyniki_ankiet[[#This Row],[Wielkość zużycia węgla w tonach (jeśli występuje)]]&gt;0,Wyniki_ankiet[[#This Row],[Wielkość zużycia drewna w kg (jeśli występuje)]]&gt;0),1,)</f>
        <v>1</v>
      </c>
      <c r="AC144" s="309">
        <f>IF(AND(Wyniki_ankiet[[#This Row],[Wielkość zużycia węgla w tonach (jeśli występuje)]]&gt;0,Wyniki_ankiet[[#This Row],[Wielkość zużycia drewna w kg (jeśli występuje)]]=0),1,)</f>
        <v>0</v>
      </c>
      <c r="AD144" s="309">
        <f>IF(AND(Wyniki_ankiet[[#This Row],[Wielkość zużycia drewna w kg (jeśli występuje)]]&gt;0,Wyniki_ankiet[[#This Row],[Wielkość zużycia węgla w tonach (jeśli występuje)]]=0),1,)</f>
        <v>0</v>
      </c>
      <c r="AE144" s="309">
        <f>IF(Wyniki_ankiet[[#This Row],[Wielkość zużycia gazu w m3 (jeśli występuje)]]&gt;0,1,)</f>
        <v>0</v>
      </c>
      <c r="AF144" s="309"/>
    </row>
    <row r="145" spans="1:32" ht="15.75" customHeight="1">
      <c r="A145" s="309">
        <v>141</v>
      </c>
      <c r="B145" s="309" t="s">
        <v>226</v>
      </c>
      <c r="C145" s="299">
        <f>SUM(BUD_MIESZK_A!U149:U311)</f>
        <v>1000</v>
      </c>
      <c r="D145" s="309" t="s">
        <v>225</v>
      </c>
      <c r="E145" s="309" t="s">
        <v>443</v>
      </c>
      <c r="F145" s="299">
        <v>120</v>
      </c>
      <c r="G145" s="299">
        <v>120</v>
      </c>
      <c r="H145" s="299">
        <v>1890</v>
      </c>
      <c r="I145" s="309" t="s">
        <v>442</v>
      </c>
      <c r="J145" s="309" t="s">
        <v>444</v>
      </c>
      <c r="K145" s="309" t="s">
        <v>464</v>
      </c>
      <c r="L145" s="309" t="s">
        <v>446</v>
      </c>
      <c r="M145" s="309" t="s">
        <v>451</v>
      </c>
      <c r="N145" s="309" t="s">
        <v>452</v>
      </c>
      <c r="O145" s="309">
        <v>3.5</v>
      </c>
      <c r="P145" s="313">
        <f>IFERROR(Wyniki_ankiet[[#This Row],[Wielkość zużycia węgla w tonach (jeśli występuje)]]*1000/Wyniki_ankiet[[#This Row],[Powierzchnia ogrzewana w m2]],)</f>
        <v>29.166666666666668</v>
      </c>
      <c r="Q145" s="309">
        <v>0</v>
      </c>
      <c r="R145" s="312"/>
      <c r="S145" s="312">
        <f>IFERROR(Wyniki_ankiet[[#This Row],[Wielkość zużycia drewna w kg (jeśli występuje)]]/Wyniki_ankiet[[#This Row],[Powierzchnia ogrzewana w m2]],)</f>
        <v>0</v>
      </c>
      <c r="T145" s="309">
        <v>0</v>
      </c>
      <c r="U145" s="309"/>
      <c r="V145" s="309">
        <f>IFERROR(Wyniki_ankiet[[#This Row],[Olej opałowy zużycie w litrach]]/Wyniki_ankiet[[#This Row],[Powierzchnia ogrzewana w m2]],)</f>
        <v>0</v>
      </c>
      <c r="X145" s="309" t="s">
        <v>442</v>
      </c>
      <c r="Y145" s="309" t="s">
        <v>225</v>
      </c>
      <c r="AA145" s="309" t="s">
        <v>444</v>
      </c>
      <c r="AB145" s="309">
        <f>IF(AND(Wyniki_ankiet[[#This Row],[Wielkość zużycia węgla w tonach (jeśli występuje)]]&gt;0,Wyniki_ankiet[[#This Row],[Wielkość zużycia drewna w kg (jeśli występuje)]]&gt;0),1,)</f>
        <v>0</v>
      </c>
      <c r="AC145" s="309">
        <f>IF(AND(Wyniki_ankiet[[#This Row],[Wielkość zużycia węgla w tonach (jeśli występuje)]]&gt;0,Wyniki_ankiet[[#This Row],[Wielkość zużycia drewna w kg (jeśli występuje)]]=0),1,)</f>
        <v>1</v>
      </c>
      <c r="AD145" s="309">
        <f>IF(AND(Wyniki_ankiet[[#This Row],[Wielkość zużycia drewna w kg (jeśli występuje)]]&gt;0,Wyniki_ankiet[[#This Row],[Wielkość zużycia węgla w tonach (jeśli występuje)]]=0),1,)</f>
        <v>0</v>
      </c>
      <c r="AE145" s="309">
        <f>IF(Wyniki_ankiet[[#This Row],[Wielkość zużycia gazu w m3 (jeśli występuje)]]&gt;0,1,)</f>
        <v>0</v>
      </c>
      <c r="AF145" s="309"/>
    </row>
    <row r="146" spans="1:32" ht="15.75" hidden="1" customHeight="1">
      <c r="A146" s="309">
        <v>142</v>
      </c>
      <c r="B146" s="309" t="s">
        <v>226</v>
      </c>
      <c r="C146" s="299">
        <f>SUM(BUD_MIESZK_A!U150:U312)</f>
        <v>1000</v>
      </c>
      <c r="D146" s="309" t="s">
        <v>225</v>
      </c>
      <c r="E146" s="309" t="s">
        <v>443</v>
      </c>
      <c r="F146" s="299">
        <v>64</v>
      </c>
      <c r="G146" s="299">
        <v>64</v>
      </c>
      <c r="H146" s="309" t="s">
        <v>225</v>
      </c>
      <c r="I146" s="309" t="s">
        <v>442</v>
      </c>
      <c r="J146" s="309" t="s">
        <v>442</v>
      </c>
      <c r="K146" s="309" t="s">
        <v>445</v>
      </c>
      <c r="L146" s="309" t="s">
        <v>446</v>
      </c>
      <c r="M146" s="314" t="s">
        <v>473</v>
      </c>
      <c r="N146" s="309" t="s">
        <v>455</v>
      </c>
      <c r="O146" s="309">
        <v>3</v>
      </c>
      <c r="P146" s="313">
        <f>IFERROR(Wyniki_ankiet[[#This Row],[Wielkość zużycia węgla w tonach (jeśli występuje)]]*1000/Wyniki_ankiet[[#This Row],[Powierzchnia ogrzewana w m2]],)</f>
        <v>46.875</v>
      </c>
      <c r="Q146" s="309">
        <v>0</v>
      </c>
      <c r="R146" s="312">
        <v>6000</v>
      </c>
      <c r="S146" s="312">
        <f>IFERROR(Wyniki_ankiet[[#This Row],[Wielkość zużycia drewna w kg (jeśli występuje)]]/Wyniki_ankiet[[#This Row],[Powierzchnia ogrzewana w m2]],)</f>
        <v>93.75</v>
      </c>
      <c r="T146" s="309">
        <v>0</v>
      </c>
      <c r="U146" s="309"/>
      <c r="V146" s="309">
        <f>IFERROR(Wyniki_ankiet[[#This Row],[Olej opałowy zużycie w litrach]]/Wyniki_ankiet[[#This Row],[Powierzchnia ogrzewana w m2]],)</f>
        <v>0</v>
      </c>
      <c r="X146" s="309" t="s">
        <v>442</v>
      </c>
      <c r="Y146" s="309" t="s">
        <v>225</v>
      </c>
      <c r="AA146" s="309" t="s">
        <v>444</v>
      </c>
      <c r="AB146" s="309">
        <f>IF(AND(Wyniki_ankiet[[#This Row],[Wielkość zużycia węgla w tonach (jeśli występuje)]]&gt;0,Wyniki_ankiet[[#This Row],[Wielkość zużycia drewna w kg (jeśli występuje)]]&gt;0),1,)</f>
        <v>1</v>
      </c>
      <c r="AC146" s="309">
        <f>IF(AND(Wyniki_ankiet[[#This Row],[Wielkość zużycia węgla w tonach (jeśli występuje)]]&gt;0,Wyniki_ankiet[[#This Row],[Wielkość zużycia drewna w kg (jeśli występuje)]]=0),1,)</f>
        <v>0</v>
      </c>
      <c r="AD146" s="309">
        <f>IF(AND(Wyniki_ankiet[[#This Row],[Wielkość zużycia drewna w kg (jeśli występuje)]]&gt;0,Wyniki_ankiet[[#This Row],[Wielkość zużycia węgla w tonach (jeśli występuje)]]=0),1,)</f>
        <v>0</v>
      </c>
      <c r="AE146" s="309">
        <f>IF(Wyniki_ankiet[[#This Row],[Wielkość zużycia gazu w m3 (jeśli występuje)]]&gt;0,1,)</f>
        <v>0</v>
      </c>
      <c r="AF146" s="309"/>
    </row>
    <row r="147" spans="1:32" ht="15.75" hidden="1" customHeight="1">
      <c r="A147" s="309">
        <v>143</v>
      </c>
      <c r="B147" s="309" t="s">
        <v>226</v>
      </c>
      <c r="C147" s="299">
        <f>SUM(BUD_MIESZK_A!U151:U313)</f>
        <v>1000</v>
      </c>
      <c r="D147" s="309" t="s">
        <v>225</v>
      </c>
      <c r="E147" s="309" t="s">
        <v>443</v>
      </c>
      <c r="F147" s="299">
        <v>182</v>
      </c>
      <c r="G147" s="299">
        <v>182</v>
      </c>
      <c r="H147" s="299">
        <v>1998</v>
      </c>
      <c r="I147" s="309" t="s">
        <v>444</v>
      </c>
      <c r="J147" s="309" t="s">
        <v>444</v>
      </c>
      <c r="K147" s="309" t="s">
        <v>445</v>
      </c>
      <c r="L147" s="309" t="s">
        <v>446</v>
      </c>
      <c r="M147" s="314" t="s">
        <v>473</v>
      </c>
      <c r="N147" s="309" t="s">
        <v>455</v>
      </c>
      <c r="O147" s="309">
        <v>5</v>
      </c>
      <c r="P147" s="313">
        <f>IFERROR(Wyniki_ankiet[[#This Row],[Wielkość zużycia węgla w tonach (jeśli występuje)]]*1000/Wyniki_ankiet[[#This Row],[Powierzchnia ogrzewana w m2]],)</f>
        <v>27.472527472527471</v>
      </c>
      <c r="Q147" s="309">
        <v>0</v>
      </c>
      <c r="R147" s="312">
        <v>3000</v>
      </c>
      <c r="S147" s="312">
        <f>IFERROR(Wyniki_ankiet[[#This Row],[Wielkość zużycia drewna w kg (jeśli występuje)]]/Wyniki_ankiet[[#This Row],[Powierzchnia ogrzewana w m2]],)</f>
        <v>16.483516483516482</v>
      </c>
      <c r="T147" s="309">
        <v>0</v>
      </c>
      <c r="U147" s="309"/>
      <c r="V147" s="309">
        <f>IFERROR(Wyniki_ankiet[[#This Row],[Olej opałowy zużycie w litrach]]/Wyniki_ankiet[[#This Row],[Powierzchnia ogrzewana w m2]],)</f>
        <v>0</v>
      </c>
      <c r="X147" s="309" t="s">
        <v>442</v>
      </c>
      <c r="Y147" s="309" t="s">
        <v>225</v>
      </c>
      <c r="AA147" s="309" t="s">
        <v>444</v>
      </c>
      <c r="AB147" s="309">
        <f>IF(AND(Wyniki_ankiet[[#This Row],[Wielkość zużycia węgla w tonach (jeśli występuje)]]&gt;0,Wyniki_ankiet[[#This Row],[Wielkość zużycia drewna w kg (jeśli występuje)]]&gt;0),1,)</f>
        <v>1</v>
      </c>
      <c r="AC147" s="309">
        <f>IF(AND(Wyniki_ankiet[[#This Row],[Wielkość zużycia węgla w tonach (jeśli występuje)]]&gt;0,Wyniki_ankiet[[#This Row],[Wielkość zużycia drewna w kg (jeśli występuje)]]=0),1,)</f>
        <v>0</v>
      </c>
      <c r="AD147" s="309">
        <f>IF(AND(Wyniki_ankiet[[#This Row],[Wielkość zużycia drewna w kg (jeśli występuje)]]&gt;0,Wyniki_ankiet[[#This Row],[Wielkość zużycia węgla w tonach (jeśli występuje)]]=0),1,)</f>
        <v>0</v>
      </c>
      <c r="AE147" s="309">
        <f>IF(Wyniki_ankiet[[#This Row],[Wielkość zużycia gazu w m3 (jeśli występuje)]]&gt;0,1,)</f>
        <v>0</v>
      </c>
      <c r="AF147" s="309"/>
    </row>
    <row r="148" spans="1:32" ht="15.75" hidden="1" customHeight="1">
      <c r="A148" s="309">
        <v>144</v>
      </c>
      <c r="B148" s="309" t="s">
        <v>226</v>
      </c>
      <c r="C148" s="299">
        <f>SUM(BUD_MIESZK_A!U152:U314)</f>
        <v>1000</v>
      </c>
      <c r="D148" s="309" t="s">
        <v>225</v>
      </c>
      <c r="E148" s="309" t="s">
        <v>443</v>
      </c>
      <c r="F148" s="299">
        <v>100</v>
      </c>
      <c r="G148" s="299">
        <v>77</v>
      </c>
      <c r="H148" s="299">
        <v>1965</v>
      </c>
      <c r="I148" s="309" t="s">
        <v>442</v>
      </c>
      <c r="J148" s="309" t="s">
        <v>444</v>
      </c>
      <c r="K148" s="309" t="s">
        <v>454</v>
      </c>
      <c r="L148" s="309" t="s">
        <v>446</v>
      </c>
      <c r="M148" s="309" t="s">
        <v>490</v>
      </c>
      <c r="N148" s="309" t="s">
        <v>457</v>
      </c>
      <c r="O148" s="309">
        <v>3</v>
      </c>
      <c r="P148" s="313">
        <f>IFERROR(Wyniki_ankiet[[#This Row],[Wielkość zużycia węgla w tonach (jeśli występuje)]]*1000/Wyniki_ankiet[[#This Row],[Powierzchnia ogrzewana w m2]],)</f>
        <v>38.961038961038959</v>
      </c>
      <c r="Q148" s="309">
        <v>0</v>
      </c>
      <c r="R148" s="312">
        <v>1100</v>
      </c>
      <c r="S148" s="312">
        <f>IFERROR(Wyniki_ankiet[[#This Row],[Wielkość zużycia drewna w kg (jeśli występuje)]]/Wyniki_ankiet[[#This Row],[Powierzchnia ogrzewana w m2]],)</f>
        <v>14.285714285714286</v>
      </c>
      <c r="T148" s="309">
        <v>0</v>
      </c>
      <c r="U148" s="309"/>
      <c r="V148" s="309">
        <f>IFERROR(Wyniki_ankiet[[#This Row],[Olej opałowy zużycie w litrach]]/Wyniki_ankiet[[#This Row],[Powierzchnia ogrzewana w m2]],)</f>
        <v>0</v>
      </c>
      <c r="W148" s="309">
        <v>2500</v>
      </c>
      <c r="X148" s="309" t="s">
        <v>442</v>
      </c>
      <c r="Y148" s="309" t="s">
        <v>225</v>
      </c>
      <c r="AA148" s="309" t="s">
        <v>444</v>
      </c>
      <c r="AB148" s="309">
        <f>IF(AND(Wyniki_ankiet[[#This Row],[Wielkość zużycia węgla w tonach (jeśli występuje)]]&gt;0,Wyniki_ankiet[[#This Row],[Wielkość zużycia drewna w kg (jeśli występuje)]]&gt;0),1,)</f>
        <v>1</v>
      </c>
      <c r="AC148" s="309">
        <f>IF(AND(Wyniki_ankiet[[#This Row],[Wielkość zużycia węgla w tonach (jeśli występuje)]]&gt;0,Wyniki_ankiet[[#This Row],[Wielkość zużycia drewna w kg (jeśli występuje)]]=0),1,)</f>
        <v>0</v>
      </c>
      <c r="AD148" s="309">
        <f>IF(AND(Wyniki_ankiet[[#This Row],[Wielkość zużycia drewna w kg (jeśli występuje)]]&gt;0,Wyniki_ankiet[[#This Row],[Wielkość zużycia węgla w tonach (jeśli występuje)]]=0),1,)</f>
        <v>0</v>
      </c>
      <c r="AE148" s="309">
        <f>IF(Wyniki_ankiet[[#This Row],[Wielkość zużycia gazu w m3 (jeśli występuje)]]&gt;0,1,)</f>
        <v>0</v>
      </c>
      <c r="AF148" s="309"/>
    </row>
    <row r="149" spans="1:32" ht="15.75" hidden="1" customHeight="1">
      <c r="A149" s="309">
        <v>145</v>
      </c>
      <c r="B149" s="309" t="s">
        <v>226</v>
      </c>
      <c r="C149" s="299">
        <f>SUM(BUD_MIESZK_A!U153:U315)</f>
        <v>1000</v>
      </c>
      <c r="D149" s="309" t="s">
        <v>225</v>
      </c>
      <c r="E149" s="309" t="s">
        <v>443</v>
      </c>
      <c r="F149" s="299">
        <v>40</v>
      </c>
      <c r="G149" s="299">
        <v>40</v>
      </c>
      <c r="H149" s="309" t="s">
        <v>225</v>
      </c>
      <c r="I149" s="309" t="s">
        <v>442</v>
      </c>
      <c r="J149" s="309" t="s">
        <v>442</v>
      </c>
      <c r="K149" s="309" t="s">
        <v>464</v>
      </c>
      <c r="L149" s="309" t="s">
        <v>446</v>
      </c>
      <c r="M149" s="309" t="s">
        <v>478</v>
      </c>
      <c r="N149" s="309" t="s">
        <v>476</v>
      </c>
      <c r="O149" s="309"/>
      <c r="P149" s="313">
        <f>IFERROR(Wyniki_ankiet[[#This Row],[Wielkość zużycia węgla w tonach (jeśli występuje)]]*1000/Wyniki_ankiet[[#This Row],[Powierzchnia ogrzewana w m2]],)</f>
        <v>0</v>
      </c>
      <c r="Q149" s="309">
        <v>0</v>
      </c>
      <c r="R149" s="312">
        <v>9000</v>
      </c>
      <c r="S149" s="312">
        <f>IFERROR(Wyniki_ankiet[[#This Row],[Wielkość zużycia drewna w kg (jeśli występuje)]]/Wyniki_ankiet[[#This Row],[Powierzchnia ogrzewana w m2]],)</f>
        <v>225</v>
      </c>
      <c r="T149" s="309">
        <v>0</v>
      </c>
      <c r="U149" s="309"/>
      <c r="V149" s="309">
        <f>IFERROR(Wyniki_ankiet[[#This Row],[Olej opałowy zużycie w litrach]]/Wyniki_ankiet[[#This Row],[Powierzchnia ogrzewana w m2]],)</f>
        <v>0</v>
      </c>
      <c r="X149" s="309" t="s">
        <v>442</v>
      </c>
      <c r="Y149" s="309" t="s">
        <v>225</v>
      </c>
      <c r="AA149" s="309" t="s">
        <v>225</v>
      </c>
      <c r="AB149" s="309">
        <f>IF(AND(Wyniki_ankiet[[#This Row],[Wielkość zużycia węgla w tonach (jeśli występuje)]]&gt;0,Wyniki_ankiet[[#This Row],[Wielkość zużycia drewna w kg (jeśli występuje)]]&gt;0),1,)</f>
        <v>0</v>
      </c>
      <c r="AC149" s="309">
        <f>IF(AND(Wyniki_ankiet[[#This Row],[Wielkość zużycia węgla w tonach (jeśli występuje)]]&gt;0,Wyniki_ankiet[[#This Row],[Wielkość zużycia drewna w kg (jeśli występuje)]]=0),1,)</f>
        <v>0</v>
      </c>
      <c r="AD149" s="309">
        <f>IF(AND(Wyniki_ankiet[[#This Row],[Wielkość zużycia drewna w kg (jeśli występuje)]]&gt;0,Wyniki_ankiet[[#This Row],[Wielkość zużycia węgla w tonach (jeśli występuje)]]=0),1,)</f>
        <v>1</v>
      </c>
      <c r="AE149" s="309">
        <f>IF(Wyniki_ankiet[[#This Row],[Wielkość zużycia gazu w m3 (jeśli występuje)]]&gt;0,1,)</f>
        <v>0</v>
      </c>
      <c r="AF149" s="309"/>
    </row>
    <row r="150" spans="1:32" ht="15.75" customHeight="1">
      <c r="A150" s="309">
        <v>146</v>
      </c>
      <c r="B150" s="309" t="s">
        <v>226</v>
      </c>
      <c r="C150" s="299">
        <f>SUM(BUD_MIESZK_A!U154:U316)</f>
        <v>1000</v>
      </c>
      <c r="D150" s="309" t="s">
        <v>225</v>
      </c>
      <c r="E150" s="309" t="s">
        <v>225</v>
      </c>
      <c r="F150" s="299">
        <v>100</v>
      </c>
      <c r="G150" s="299">
        <v>100</v>
      </c>
      <c r="H150" s="309" t="s">
        <v>225</v>
      </c>
      <c r="I150" s="309" t="s">
        <v>442</v>
      </c>
      <c r="J150" s="309" t="s">
        <v>442</v>
      </c>
      <c r="K150" s="309" t="s">
        <v>445</v>
      </c>
      <c r="L150" s="309" t="s">
        <v>446</v>
      </c>
      <c r="M150" s="309" t="s">
        <v>451</v>
      </c>
      <c r="N150" s="309" t="s">
        <v>480</v>
      </c>
      <c r="O150" s="309">
        <v>5</v>
      </c>
      <c r="P150" s="313">
        <f>IFERROR(Wyniki_ankiet[[#This Row],[Wielkość zużycia węgla w tonach (jeśli występuje)]]*1000/Wyniki_ankiet[[#This Row],[Powierzchnia ogrzewana w m2]],)</f>
        <v>50</v>
      </c>
      <c r="Q150" s="309">
        <v>0</v>
      </c>
      <c r="R150" s="312"/>
      <c r="S150" s="312">
        <f>IFERROR(Wyniki_ankiet[[#This Row],[Wielkość zużycia drewna w kg (jeśli występuje)]]/Wyniki_ankiet[[#This Row],[Powierzchnia ogrzewana w m2]],)</f>
        <v>0</v>
      </c>
      <c r="T150" s="309">
        <v>0</v>
      </c>
      <c r="U150" s="309"/>
      <c r="V150" s="309">
        <f>IFERROR(Wyniki_ankiet[[#This Row],[Olej opałowy zużycie w litrach]]/Wyniki_ankiet[[#This Row],[Powierzchnia ogrzewana w m2]],)</f>
        <v>0</v>
      </c>
      <c r="X150" s="309" t="s">
        <v>442</v>
      </c>
      <c r="Y150" s="309" t="s">
        <v>225</v>
      </c>
      <c r="AA150" s="309" t="s">
        <v>444</v>
      </c>
      <c r="AB150" s="309">
        <f>IF(AND(Wyniki_ankiet[[#This Row],[Wielkość zużycia węgla w tonach (jeśli występuje)]]&gt;0,Wyniki_ankiet[[#This Row],[Wielkość zużycia drewna w kg (jeśli występuje)]]&gt;0),1,)</f>
        <v>0</v>
      </c>
      <c r="AC150" s="309">
        <f>IF(AND(Wyniki_ankiet[[#This Row],[Wielkość zużycia węgla w tonach (jeśli występuje)]]&gt;0,Wyniki_ankiet[[#This Row],[Wielkość zużycia drewna w kg (jeśli występuje)]]=0),1,)</f>
        <v>1</v>
      </c>
      <c r="AD150" s="309">
        <f>IF(AND(Wyniki_ankiet[[#This Row],[Wielkość zużycia drewna w kg (jeśli występuje)]]&gt;0,Wyniki_ankiet[[#This Row],[Wielkość zużycia węgla w tonach (jeśli występuje)]]=0),1,)</f>
        <v>0</v>
      </c>
      <c r="AE150" s="309">
        <f>IF(Wyniki_ankiet[[#This Row],[Wielkość zużycia gazu w m3 (jeśli występuje)]]&gt;0,1,)</f>
        <v>0</v>
      </c>
      <c r="AF150" s="309"/>
    </row>
    <row r="151" spans="1:32" ht="15.75" hidden="1" customHeight="1">
      <c r="A151" s="309">
        <v>147</v>
      </c>
      <c r="B151" s="309" t="s">
        <v>226</v>
      </c>
      <c r="C151" s="299">
        <f>SUM(BUD_MIESZK_A!U155:U317)</f>
        <v>1000</v>
      </c>
      <c r="D151" s="309" t="s">
        <v>225</v>
      </c>
      <c r="E151" s="309" t="s">
        <v>443</v>
      </c>
      <c r="F151" s="299">
        <v>100</v>
      </c>
      <c r="G151" s="299">
        <v>100</v>
      </c>
      <c r="H151" s="299">
        <v>1930</v>
      </c>
      <c r="I151" s="309" t="s">
        <v>442</v>
      </c>
      <c r="J151" s="309" t="s">
        <v>444</v>
      </c>
      <c r="K151" s="309" t="s">
        <v>445</v>
      </c>
      <c r="L151" s="309" t="s">
        <v>446</v>
      </c>
      <c r="M151" s="309" t="s">
        <v>451</v>
      </c>
      <c r="N151" s="309" t="s">
        <v>500</v>
      </c>
      <c r="O151" s="309">
        <v>2</v>
      </c>
      <c r="P151" s="313">
        <f>IFERROR(Wyniki_ankiet[[#This Row],[Wielkość zużycia węgla w tonach (jeśli występuje)]]*1000/Wyniki_ankiet[[#This Row],[Powierzchnia ogrzewana w m2]],)</f>
        <v>20</v>
      </c>
      <c r="Q151" s="309">
        <v>0</v>
      </c>
      <c r="R151" s="312">
        <v>6400</v>
      </c>
      <c r="S151" s="312">
        <f>IFERROR(Wyniki_ankiet[[#This Row],[Wielkość zużycia drewna w kg (jeśli występuje)]]/Wyniki_ankiet[[#This Row],[Powierzchnia ogrzewana w m2]],)</f>
        <v>64</v>
      </c>
      <c r="T151" s="309">
        <v>0</v>
      </c>
      <c r="U151" s="309"/>
      <c r="V151" s="309">
        <f>IFERROR(Wyniki_ankiet[[#This Row],[Olej opałowy zużycie w litrach]]/Wyniki_ankiet[[#This Row],[Powierzchnia ogrzewana w m2]],)</f>
        <v>0</v>
      </c>
      <c r="W151" s="309">
        <v>3600</v>
      </c>
      <c r="X151" s="309" t="s">
        <v>442</v>
      </c>
      <c r="Y151" s="309" t="s">
        <v>225</v>
      </c>
      <c r="AA151" s="309" t="s">
        <v>444</v>
      </c>
      <c r="AB151" s="309">
        <f>IF(AND(Wyniki_ankiet[[#This Row],[Wielkość zużycia węgla w tonach (jeśli występuje)]]&gt;0,Wyniki_ankiet[[#This Row],[Wielkość zużycia drewna w kg (jeśli występuje)]]&gt;0),1,)</f>
        <v>1</v>
      </c>
      <c r="AC151" s="309">
        <f>IF(AND(Wyniki_ankiet[[#This Row],[Wielkość zużycia węgla w tonach (jeśli występuje)]]&gt;0,Wyniki_ankiet[[#This Row],[Wielkość zużycia drewna w kg (jeśli występuje)]]=0),1,)</f>
        <v>0</v>
      </c>
      <c r="AD151" s="309">
        <f>IF(AND(Wyniki_ankiet[[#This Row],[Wielkość zużycia drewna w kg (jeśli występuje)]]&gt;0,Wyniki_ankiet[[#This Row],[Wielkość zużycia węgla w tonach (jeśli występuje)]]=0),1,)</f>
        <v>0</v>
      </c>
      <c r="AE151" s="309">
        <f>IF(Wyniki_ankiet[[#This Row],[Wielkość zużycia gazu w m3 (jeśli występuje)]]&gt;0,1,)</f>
        <v>0</v>
      </c>
      <c r="AF151" s="309"/>
    </row>
    <row r="152" spans="1:32" ht="15.75" customHeight="1">
      <c r="A152" s="309">
        <v>148</v>
      </c>
      <c r="B152" s="309" t="s">
        <v>226</v>
      </c>
      <c r="C152" s="299">
        <f>SUM(BUD_MIESZK_A!U156:U318)</f>
        <v>1000</v>
      </c>
      <c r="D152" s="309" t="s">
        <v>225</v>
      </c>
      <c r="E152" s="309" t="s">
        <v>443</v>
      </c>
      <c r="F152" s="299">
        <v>140</v>
      </c>
      <c r="G152" s="299">
        <v>100</v>
      </c>
      <c r="H152" s="299">
        <v>2010</v>
      </c>
      <c r="I152" s="309" t="s">
        <v>444</v>
      </c>
      <c r="J152" s="309" t="s">
        <v>444</v>
      </c>
      <c r="K152" s="309" t="s">
        <v>445</v>
      </c>
      <c r="L152" s="309" t="s">
        <v>446</v>
      </c>
      <c r="M152" s="309" t="s">
        <v>447</v>
      </c>
      <c r="N152" s="309" t="s">
        <v>452</v>
      </c>
      <c r="O152" s="309">
        <v>3</v>
      </c>
      <c r="P152" s="313">
        <f>IFERROR(Wyniki_ankiet[[#This Row],[Wielkość zużycia węgla w tonach (jeśli występuje)]]*1000/Wyniki_ankiet[[#This Row],[Powierzchnia ogrzewana w m2]],)</f>
        <v>30</v>
      </c>
      <c r="Q152" s="309">
        <v>0</v>
      </c>
      <c r="R152" s="312"/>
      <c r="S152" s="312">
        <f>IFERROR(Wyniki_ankiet[[#This Row],[Wielkość zużycia drewna w kg (jeśli występuje)]]/Wyniki_ankiet[[#This Row],[Powierzchnia ogrzewana w m2]],)</f>
        <v>0</v>
      </c>
      <c r="T152" s="309">
        <v>0</v>
      </c>
      <c r="U152" s="309"/>
      <c r="V152" s="309">
        <f>IFERROR(Wyniki_ankiet[[#This Row],[Olej opałowy zużycie w litrach]]/Wyniki_ankiet[[#This Row],[Powierzchnia ogrzewana w m2]],)</f>
        <v>0</v>
      </c>
      <c r="W152" s="309"/>
      <c r="X152" s="309" t="s">
        <v>442</v>
      </c>
      <c r="Y152" s="309" t="s">
        <v>225</v>
      </c>
      <c r="AA152" s="309" t="s">
        <v>442</v>
      </c>
      <c r="AB152" s="309">
        <f>IF(AND(Wyniki_ankiet[[#This Row],[Wielkość zużycia węgla w tonach (jeśli występuje)]]&gt;0,Wyniki_ankiet[[#This Row],[Wielkość zużycia drewna w kg (jeśli występuje)]]&gt;0),1,)</f>
        <v>0</v>
      </c>
      <c r="AC152" s="309">
        <f>IF(AND(Wyniki_ankiet[[#This Row],[Wielkość zużycia węgla w tonach (jeśli występuje)]]&gt;0,Wyniki_ankiet[[#This Row],[Wielkość zużycia drewna w kg (jeśli występuje)]]=0),1,)</f>
        <v>1</v>
      </c>
      <c r="AD152" s="309">
        <f>IF(AND(Wyniki_ankiet[[#This Row],[Wielkość zużycia drewna w kg (jeśli występuje)]]&gt;0,Wyniki_ankiet[[#This Row],[Wielkość zużycia węgla w tonach (jeśli występuje)]]=0),1,)</f>
        <v>0</v>
      </c>
      <c r="AE152" s="309">
        <f>IF(Wyniki_ankiet[[#This Row],[Wielkość zużycia gazu w m3 (jeśli występuje)]]&gt;0,1,)</f>
        <v>0</v>
      </c>
      <c r="AF152" s="309"/>
    </row>
    <row r="153" spans="1:32" ht="15.75" hidden="1" customHeight="1">
      <c r="A153" s="309">
        <v>149</v>
      </c>
      <c r="B153" s="309" t="s">
        <v>226</v>
      </c>
      <c r="C153" s="299">
        <f>SUM(BUD_MIESZK_A!U157:U319)</f>
        <v>1000</v>
      </c>
      <c r="D153" s="309" t="s">
        <v>225</v>
      </c>
      <c r="E153" s="309" t="s">
        <v>443</v>
      </c>
      <c r="F153" s="299">
        <v>100</v>
      </c>
      <c r="G153" s="299">
        <v>100</v>
      </c>
      <c r="H153" s="299">
        <v>1970</v>
      </c>
      <c r="I153" s="309" t="s">
        <v>444</v>
      </c>
      <c r="J153" s="309" t="s">
        <v>444</v>
      </c>
      <c r="K153" s="309" t="s">
        <v>464</v>
      </c>
      <c r="L153" s="309" t="s">
        <v>446</v>
      </c>
      <c r="M153" s="314" t="s">
        <v>473</v>
      </c>
      <c r="N153" s="309" t="s">
        <v>457</v>
      </c>
      <c r="O153" s="309">
        <v>4</v>
      </c>
      <c r="P153" s="313">
        <f>IFERROR(Wyniki_ankiet[[#This Row],[Wielkość zużycia węgla w tonach (jeśli występuje)]]*1000/Wyniki_ankiet[[#This Row],[Powierzchnia ogrzewana w m2]],)</f>
        <v>40</v>
      </c>
      <c r="Q153" s="309">
        <v>0</v>
      </c>
      <c r="R153" s="312">
        <v>3200</v>
      </c>
      <c r="S153" s="312">
        <f>IFERROR(Wyniki_ankiet[[#This Row],[Wielkość zużycia drewna w kg (jeśli występuje)]]/Wyniki_ankiet[[#This Row],[Powierzchnia ogrzewana w m2]],)</f>
        <v>32</v>
      </c>
      <c r="T153" s="309">
        <v>0</v>
      </c>
      <c r="U153" s="309"/>
      <c r="V153" s="309">
        <f>IFERROR(Wyniki_ankiet[[#This Row],[Olej opałowy zużycie w litrach]]/Wyniki_ankiet[[#This Row],[Powierzchnia ogrzewana w m2]],)</f>
        <v>0</v>
      </c>
      <c r="W153" s="309">
        <v>1500</v>
      </c>
      <c r="X153" s="309" t="s">
        <v>444</v>
      </c>
      <c r="Y153" s="309" t="s">
        <v>501</v>
      </c>
      <c r="AA153" s="309" t="s">
        <v>442</v>
      </c>
      <c r="AB153" s="309">
        <f>IF(AND(Wyniki_ankiet[[#This Row],[Wielkość zużycia węgla w tonach (jeśli występuje)]]&gt;0,Wyniki_ankiet[[#This Row],[Wielkość zużycia drewna w kg (jeśli występuje)]]&gt;0),1,)</f>
        <v>1</v>
      </c>
      <c r="AC153" s="309">
        <f>IF(AND(Wyniki_ankiet[[#This Row],[Wielkość zużycia węgla w tonach (jeśli występuje)]]&gt;0,Wyniki_ankiet[[#This Row],[Wielkość zużycia drewna w kg (jeśli występuje)]]=0),1,)</f>
        <v>0</v>
      </c>
      <c r="AD153" s="309">
        <f>IF(AND(Wyniki_ankiet[[#This Row],[Wielkość zużycia drewna w kg (jeśli występuje)]]&gt;0,Wyniki_ankiet[[#This Row],[Wielkość zużycia węgla w tonach (jeśli występuje)]]=0),1,)</f>
        <v>0</v>
      </c>
      <c r="AE153" s="309">
        <f>IF(Wyniki_ankiet[[#This Row],[Wielkość zużycia gazu w m3 (jeśli występuje)]]&gt;0,1,)</f>
        <v>0</v>
      </c>
      <c r="AF153" s="309"/>
    </row>
    <row r="154" spans="1:32" ht="15.75" customHeight="1">
      <c r="A154" s="309">
        <v>150</v>
      </c>
      <c r="B154" s="309" t="s">
        <v>226</v>
      </c>
      <c r="C154" s="299">
        <f>SUM(BUD_MIESZK_A!U158:U320)</f>
        <v>1000</v>
      </c>
      <c r="D154" s="309" t="s">
        <v>225</v>
      </c>
      <c r="E154" s="309" t="s">
        <v>466</v>
      </c>
      <c r="F154" s="299">
        <v>48</v>
      </c>
      <c r="G154" s="299">
        <v>48</v>
      </c>
      <c r="H154" s="309" t="s">
        <v>225</v>
      </c>
      <c r="I154" s="309" t="s">
        <v>444</v>
      </c>
      <c r="J154" s="309" t="s">
        <v>442</v>
      </c>
      <c r="K154" s="309" t="s">
        <v>464</v>
      </c>
      <c r="L154" s="309" t="s">
        <v>446</v>
      </c>
      <c r="M154" s="309" t="s">
        <v>451</v>
      </c>
      <c r="N154" s="309" t="s">
        <v>452</v>
      </c>
      <c r="O154" s="309">
        <v>3</v>
      </c>
      <c r="P154" s="313">
        <f>IFERROR(Wyniki_ankiet[[#This Row],[Wielkość zużycia węgla w tonach (jeśli występuje)]]*1000/Wyniki_ankiet[[#This Row],[Powierzchnia ogrzewana w m2]],)</f>
        <v>62.5</v>
      </c>
      <c r="Q154" s="309">
        <v>0</v>
      </c>
      <c r="R154" s="312"/>
      <c r="S154" s="312">
        <f>IFERROR(Wyniki_ankiet[[#This Row],[Wielkość zużycia drewna w kg (jeśli występuje)]]/Wyniki_ankiet[[#This Row],[Powierzchnia ogrzewana w m2]],)</f>
        <v>0</v>
      </c>
      <c r="T154" s="309">
        <v>0</v>
      </c>
      <c r="U154" s="309"/>
      <c r="V154" s="309">
        <f>IFERROR(Wyniki_ankiet[[#This Row],[Olej opałowy zużycie w litrach]]/Wyniki_ankiet[[#This Row],[Powierzchnia ogrzewana w m2]],)</f>
        <v>0</v>
      </c>
      <c r="W154" s="309"/>
      <c r="X154" s="309" t="s">
        <v>442</v>
      </c>
      <c r="Y154" s="309" t="s">
        <v>225</v>
      </c>
      <c r="AA154" s="309" t="s">
        <v>444</v>
      </c>
      <c r="AB154" s="309">
        <f>IF(AND(Wyniki_ankiet[[#This Row],[Wielkość zużycia węgla w tonach (jeśli występuje)]]&gt;0,Wyniki_ankiet[[#This Row],[Wielkość zużycia drewna w kg (jeśli występuje)]]&gt;0),1,)</f>
        <v>0</v>
      </c>
      <c r="AC154" s="309">
        <f>IF(AND(Wyniki_ankiet[[#This Row],[Wielkość zużycia węgla w tonach (jeśli występuje)]]&gt;0,Wyniki_ankiet[[#This Row],[Wielkość zużycia drewna w kg (jeśli występuje)]]=0),1,)</f>
        <v>1</v>
      </c>
      <c r="AD154" s="309">
        <f>IF(AND(Wyniki_ankiet[[#This Row],[Wielkość zużycia drewna w kg (jeśli występuje)]]&gt;0,Wyniki_ankiet[[#This Row],[Wielkość zużycia węgla w tonach (jeśli występuje)]]=0),1,)</f>
        <v>0</v>
      </c>
      <c r="AE154" s="309">
        <f>IF(Wyniki_ankiet[[#This Row],[Wielkość zużycia gazu w m3 (jeśli występuje)]]&gt;0,1,)</f>
        <v>0</v>
      </c>
      <c r="AF154" s="309"/>
    </row>
    <row r="155" spans="1:32" ht="15.75" customHeight="1">
      <c r="A155" s="309">
        <v>151</v>
      </c>
      <c r="B155" s="309" t="s">
        <v>226</v>
      </c>
      <c r="C155" s="299">
        <f>SUM(BUD_MIESZK_A!U159:U321)</f>
        <v>1000</v>
      </c>
      <c r="D155" s="309" t="s">
        <v>225</v>
      </c>
      <c r="E155" s="309" t="s">
        <v>443</v>
      </c>
      <c r="F155" s="299">
        <v>113</v>
      </c>
      <c r="G155" s="299">
        <v>113</v>
      </c>
      <c r="H155" s="299">
        <v>1926</v>
      </c>
      <c r="I155" s="309" t="s">
        <v>442</v>
      </c>
      <c r="J155" s="309" t="s">
        <v>442</v>
      </c>
      <c r="K155" s="309" t="s">
        <v>454</v>
      </c>
      <c r="L155" s="309" t="s">
        <v>465</v>
      </c>
      <c r="M155" s="309" t="s">
        <v>498</v>
      </c>
      <c r="N155" s="309" t="s">
        <v>452</v>
      </c>
      <c r="O155" s="309">
        <v>4</v>
      </c>
      <c r="P155" s="313">
        <f>IFERROR(Wyniki_ankiet[[#This Row],[Wielkość zużycia węgla w tonach (jeśli występuje)]]*1000/Wyniki_ankiet[[#This Row],[Powierzchnia ogrzewana w m2]],)</f>
        <v>35.398230088495573</v>
      </c>
      <c r="Q155" s="309">
        <v>0</v>
      </c>
      <c r="R155" s="312"/>
      <c r="S155" s="312">
        <f>IFERROR(Wyniki_ankiet[[#This Row],[Wielkość zużycia drewna w kg (jeśli występuje)]]/Wyniki_ankiet[[#This Row],[Powierzchnia ogrzewana w m2]],)</f>
        <v>0</v>
      </c>
      <c r="T155" s="309">
        <v>0</v>
      </c>
      <c r="U155" s="309"/>
      <c r="V155" s="309">
        <f>IFERROR(Wyniki_ankiet[[#This Row],[Olej opałowy zużycie w litrach]]/Wyniki_ankiet[[#This Row],[Powierzchnia ogrzewana w m2]],)</f>
        <v>0</v>
      </c>
      <c r="X155" s="309" t="s">
        <v>442</v>
      </c>
      <c r="Y155" s="309" t="s">
        <v>225</v>
      </c>
      <c r="AA155" s="309" t="s">
        <v>444</v>
      </c>
      <c r="AB155" s="309">
        <f>IF(AND(Wyniki_ankiet[[#This Row],[Wielkość zużycia węgla w tonach (jeśli występuje)]]&gt;0,Wyniki_ankiet[[#This Row],[Wielkość zużycia drewna w kg (jeśli występuje)]]&gt;0),1,)</f>
        <v>0</v>
      </c>
      <c r="AC155" s="309">
        <f>IF(AND(Wyniki_ankiet[[#This Row],[Wielkość zużycia węgla w tonach (jeśli występuje)]]&gt;0,Wyniki_ankiet[[#This Row],[Wielkość zużycia drewna w kg (jeśli występuje)]]=0),1,)</f>
        <v>1</v>
      </c>
      <c r="AD155" s="309">
        <f>IF(AND(Wyniki_ankiet[[#This Row],[Wielkość zużycia drewna w kg (jeśli występuje)]]&gt;0,Wyniki_ankiet[[#This Row],[Wielkość zużycia węgla w tonach (jeśli występuje)]]=0),1,)</f>
        <v>0</v>
      </c>
      <c r="AE155" s="309">
        <f>IF(Wyniki_ankiet[[#This Row],[Wielkość zużycia gazu w m3 (jeśli występuje)]]&gt;0,1,)</f>
        <v>0</v>
      </c>
      <c r="AF155" s="309"/>
    </row>
    <row r="156" spans="1:32" ht="15.75" hidden="1" customHeight="1">
      <c r="A156" s="309">
        <v>152</v>
      </c>
      <c r="B156" s="309" t="s">
        <v>226</v>
      </c>
      <c r="C156" s="299">
        <f>SUM(BUD_MIESZK_A!U160:U322)</f>
        <v>1000</v>
      </c>
      <c r="D156" s="309" t="s">
        <v>225</v>
      </c>
      <c r="E156" s="309" t="s">
        <v>443</v>
      </c>
      <c r="F156" s="299">
        <v>85</v>
      </c>
      <c r="G156" s="299">
        <v>85</v>
      </c>
      <c r="H156" s="299">
        <v>1900</v>
      </c>
      <c r="I156" s="309" t="s">
        <v>442</v>
      </c>
      <c r="J156" s="309" t="s">
        <v>444</v>
      </c>
      <c r="K156" s="309" t="s">
        <v>445</v>
      </c>
      <c r="L156" s="309" t="s">
        <v>446</v>
      </c>
      <c r="M156" s="309" t="s">
        <v>451</v>
      </c>
      <c r="N156" s="309" t="s">
        <v>455</v>
      </c>
      <c r="O156" s="309">
        <v>2</v>
      </c>
      <c r="P156" s="313">
        <f>IFERROR(Wyniki_ankiet[[#This Row],[Wielkość zużycia węgla w tonach (jeśli występuje)]]*1000/Wyniki_ankiet[[#This Row],[Powierzchnia ogrzewana w m2]],)</f>
        <v>23.529411764705884</v>
      </c>
      <c r="Q156" s="309">
        <v>0</v>
      </c>
      <c r="R156" s="312">
        <v>1000</v>
      </c>
      <c r="S156" s="312">
        <f>IFERROR(Wyniki_ankiet[[#This Row],[Wielkość zużycia drewna w kg (jeśli występuje)]]/Wyniki_ankiet[[#This Row],[Powierzchnia ogrzewana w m2]],)</f>
        <v>11.764705882352942</v>
      </c>
      <c r="T156" s="309">
        <v>0</v>
      </c>
      <c r="U156" s="309"/>
      <c r="V156" s="309">
        <f>IFERROR(Wyniki_ankiet[[#This Row],[Olej opałowy zużycie w litrach]]/Wyniki_ankiet[[#This Row],[Powierzchnia ogrzewana w m2]],)</f>
        <v>0</v>
      </c>
      <c r="X156" s="309" t="s">
        <v>442</v>
      </c>
      <c r="Y156" s="309" t="s">
        <v>225</v>
      </c>
      <c r="AA156" s="309" t="s">
        <v>444</v>
      </c>
      <c r="AB156" s="309">
        <f>IF(AND(Wyniki_ankiet[[#This Row],[Wielkość zużycia węgla w tonach (jeśli występuje)]]&gt;0,Wyniki_ankiet[[#This Row],[Wielkość zużycia drewna w kg (jeśli występuje)]]&gt;0),1,)</f>
        <v>1</v>
      </c>
      <c r="AC156" s="309">
        <f>IF(AND(Wyniki_ankiet[[#This Row],[Wielkość zużycia węgla w tonach (jeśli występuje)]]&gt;0,Wyniki_ankiet[[#This Row],[Wielkość zużycia drewna w kg (jeśli występuje)]]=0),1,)</f>
        <v>0</v>
      </c>
      <c r="AD156" s="309">
        <f>IF(AND(Wyniki_ankiet[[#This Row],[Wielkość zużycia drewna w kg (jeśli występuje)]]&gt;0,Wyniki_ankiet[[#This Row],[Wielkość zużycia węgla w tonach (jeśli występuje)]]=0),1,)</f>
        <v>0</v>
      </c>
      <c r="AE156" s="309">
        <f>IF(Wyniki_ankiet[[#This Row],[Wielkość zużycia gazu w m3 (jeśli występuje)]]&gt;0,1,)</f>
        <v>0</v>
      </c>
      <c r="AF156" s="309"/>
    </row>
    <row r="157" spans="1:32" ht="15.75" customHeight="1">
      <c r="A157" s="309">
        <v>153</v>
      </c>
      <c r="B157" s="309" t="s">
        <v>226</v>
      </c>
      <c r="C157" s="299">
        <f>SUM(BUD_MIESZK_A!U161:U323)</f>
        <v>1000</v>
      </c>
      <c r="D157" s="309" t="s">
        <v>225</v>
      </c>
      <c r="E157" s="309" t="s">
        <v>443</v>
      </c>
      <c r="F157" s="299">
        <v>120</v>
      </c>
      <c r="G157" s="299">
        <v>120</v>
      </c>
      <c r="H157" s="299">
        <v>1960</v>
      </c>
      <c r="I157" s="309" t="s">
        <v>444</v>
      </c>
      <c r="J157" s="309" t="s">
        <v>444</v>
      </c>
      <c r="K157" s="309" t="s">
        <v>464</v>
      </c>
      <c r="L157" s="309" t="s">
        <v>446</v>
      </c>
      <c r="M157" s="314" t="s">
        <v>473</v>
      </c>
      <c r="N157" s="309" t="s">
        <v>452</v>
      </c>
      <c r="O157" s="309">
        <v>4</v>
      </c>
      <c r="P157" s="313">
        <f>IFERROR(Wyniki_ankiet[[#This Row],[Wielkość zużycia węgla w tonach (jeśli występuje)]]*1000/Wyniki_ankiet[[#This Row],[Powierzchnia ogrzewana w m2]],)</f>
        <v>33.333333333333336</v>
      </c>
      <c r="Q157" s="309">
        <v>0</v>
      </c>
      <c r="R157" s="312"/>
      <c r="S157" s="312">
        <f>IFERROR(Wyniki_ankiet[[#This Row],[Wielkość zużycia drewna w kg (jeśli występuje)]]/Wyniki_ankiet[[#This Row],[Powierzchnia ogrzewana w m2]],)</f>
        <v>0</v>
      </c>
      <c r="T157" s="309">
        <v>0</v>
      </c>
      <c r="U157" s="309"/>
      <c r="V157" s="309">
        <f>IFERROR(Wyniki_ankiet[[#This Row],[Olej opałowy zużycie w litrach]]/Wyniki_ankiet[[#This Row],[Powierzchnia ogrzewana w m2]],)</f>
        <v>0</v>
      </c>
      <c r="X157" s="309" t="s">
        <v>442</v>
      </c>
      <c r="Y157" s="309" t="s">
        <v>225</v>
      </c>
      <c r="AA157" s="309" t="s">
        <v>442</v>
      </c>
      <c r="AB157" s="309">
        <f>IF(AND(Wyniki_ankiet[[#This Row],[Wielkość zużycia węgla w tonach (jeśli występuje)]]&gt;0,Wyniki_ankiet[[#This Row],[Wielkość zużycia drewna w kg (jeśli występuje)]]&gt;0),1,)</f>
        <v>0</v>
      </c>
      <c r="AC157" s="309">
        <f>IF(AND(Wyniki_ankiet[[#This Row],[Wielkość zużycia węgla w tonach (jeśli występuje)]]&gt;0,Wyniki_ankiet[[#This Row],[Wielkość zużycia drewna w kg (jeśli występuje)]]=0),1,)</f>
        <v>1</v>
      </c>
      <c r="AD157" s="309">
        <f>IF(AND(Wyniki_ankiet[[#This Row],[Wielkość zużycia drewna w kg (jeśli występuje)]]&gt;0,Wyniki_ankiet[[#This Row],[Wielkość zużycia węgla w tonach (jeśli występuje)]]=0),1,)</f>
        <v>0</v>
      </c>
      <c r="AE157" s="309">
        <f>IF(Wyniki_ankiet[[#This Row],[Wielkość zużycia gazu w m3 (jeśli występuje)]]&gt;0,1,)</f>
        <v>0</v>
      </c>
      <c r="AF157" s="309"/>
    </row>
    <row r="158" spans="1:32" ht="15.75" customHeight="1">
      <c r="A158" s="309">
        <v>154</v>
      </c>
      <c r="B158" s="309" t="s">
        <v>226</v>
      </c>
      <c r="C158" s="299">
        <f>SUM(BUD_MIESZK_A!U162:U324)</f>
        <v>1000</v>
      </c>
      <c r="D158" s="309" t="s">
        <v>225</v>
      </c>
      <c r="E158" s="309" t="s">
        <v>443</v>
      </c>
      <c r="F158" s="299">
        <v>165</v>
      </c>
      <c r="G158" s="299">
        <v>110</v>
      </c>
      <c r="H158" s="299">
        <v>1970</v>
      </c>
      <c r="I158" s="309" t="s">
        <v>442</v>
      </c>
      <c r="J158" s="309" t="s">
        <v>442</v>
      </c>
      <c r="K158" s="309" t="s">
        <v>445</v>
      </c>
      <c r="L158" s="309" t="s">
        <v>465</v>
      </c>
      <c r="M158" s="314" t="s">
        <v>473</v>
      </c>
      <c r="N158" s="309" t="s">
        <v>452</v>
      </c>
      <c r="O158" s="309">
        <v>5</v>
      </c>
      <c r="P158" s="313">
        <f>IFERROR(Wyniki_ankiet[[#This Row],[Wielkość zużycia węgla w tonach (jeśli występuje)]]*1000/Wyniki_ankiet[[#This Row],[Powierzchnia ogrzewana w m2]],)</f>
        <v>45.454545454545453</v>
      </c>
      <c r="Q158" s="309">
        <v>0</v>
      </c>
      <c r="R158" s="312"/>
      <c r="S158" s="312">
        <f>IFERROR(Wyniki_ankiet[[#This Row],[Wielkość zużycia drewna w kg (jeśli występuje)]]/Wyniki_ankiet[[#This Row],[Powierzchnia ogrzewana w m2]],)</f>
        <v>0</v>
      </c>
      <c r="T158" s="309">
        <v>0</v>
      </c>
      <c r="U158" s="309"/>
      <c r="V158" s="309">
        <f>IFERROR(Wyniki_ankiet[[#This Row],[Olej opałowy zużycie w litrach]]/Wyniki_ankiet[[#This Row],[Powierzchnia ogrzewana w m2]],)</f>
        <v>0</v>
      </c>
      <c r="X158" s="309" t="s">
        <v>444</v>
      </c>
      <c r="Y158" s="309" t="s">
        <v>225</v>
      </c>
      <c r="AA158" s="309" t="s">
        <v>444</v>
      </c>
      <c r="AB158" s="309">
        <f>IF(AND(Wyniki_ankiet[[#This Row],[Wielkość zużycia węgla w tonach (jeśli występuje)]]&gt;0,Wyniki_ankiet[[#This Row],[Wielkość zużycia drewna w kg (jeśli występuje)]]&gt;0),1,)</f>
        <v>0</v>
      </c>
      <c r="AC158" s="309">
        <f>IF(AND(Wyniki_ankiet[[#This Row],[Wielkość zużycia węgla w tonach (jeśli występuje)]]&gt;0,Wyniki_ankiet[[#This Row],[Wielkość zużycia drewna w kg (jeśli występuje)]]=0),1,)</f>
        <v>1</v>
      </c>
      <c r="AD158" s="309">
        <f>IF(AND(Wyniki_ankiet[[#This Row],[Wielkość zużycia drewna w kg (jeśli występuje)]]&gt;0,Wyniki_ankiet[[#This Row],[Wielkość zużycia węgla w tonach (jeśli występuje)]]=0),1,)</f>
        <v>0</v>
      </c>
      <c r="AE158" s="309">
        <f>IF(Wyniki_ankiet[[#This Row],[Wielkość zużycia gazu w m3 (jeśli występuje)]]&gt;0,1,)</f>
        <v>0</v>
      </c>
      <c r="AF158" s="309"/>
    </row>
    <row r="159" spans="1:32" ht="15.75" hidden="1" customHeight="1">
      <c r="A159" s="309">
        <v>155</v>
      </c>
      <c r="B159" s="309" t="s">
        <v>226</v>
      </c>
      <c r="C159" s="299">
        <f>SUM(BUD_MIESZK_A!U163:U325)</f>
        <v>1000</v>
      </c>
      <c r="D159" s="309" t="s">
        <v>225</v>
      </c>
      <c r="E159" s="309" t="s">
        <v>443</v>
      </c>
      <c r="F159" s="299">
        <v>170</v>
      </c>
      <c r="G159" s="299">
        <v>170</v>
      </c>
      <c r="H159" s="299">
        <v>1952</v>
      </c>
      <c r="I159" s="309" t="s">
        <v>442</v>
      </c>
      <c r="J159" s="309" t="s">
        <v>442</v>
      </c>
      <c r="K159" s="309" t="s">
        <v>454</v>
      </c>
      <c r="L159" s="309" t="s">
        <v>446</v>
      </c>
      <c r="M159" s="314" t="s">
        <v>473</v>
      </c>
      <c r="N159" s="309" t="s">
        <v>455</v>
      </c>
      <c r="O159" s="309">
        <v>2</v>
      </c>
      <c r="P159" s="313">
        <f>IFERROR(Wyniki_ankiet[[#This Row],[Wielkość zużycia węgla w tonach (jeśli występuje)]]*1000/Wyniki_ankiet[[#This Row],[Powierzchnia ogrzewana w m2]],)</f>
        <v>11.764705882352942</v>
      </c>
      <c r="Q159" s="309">
        <v>0</v>
      </c>
      <c r="R159" s="312">
        <v>15000</v>
      </c>
      <c r="S159" s="312">
        <f>IFERROR(Wyniki_ankiet[[#This Row],[Wielkość zużycia drewna w kg (jeśli występuje)]]/Wyniki_ankiet[[#This Row],[Powierzchnia ogrzewana w m2]],)</f>
        <v>88.235294117647058</v>
      </c>
      <c r="T159" s="309">
        <v>0</v>
      </c>
      <c r="U159" s="309"/>
      <c r="V159" s="309">
        <f>IFERROR(Wyniki_ankiet[[#This Row],[Olej opałowy zużycie w litrach]]/Wyniki_ankiet[[#This Row],[Powierzchnia ogrzewana w m2]],)</f>
        <v>0</v>
      </c>
      <c r="X159" s="309" t="s">
        <v>442</v>
      </c>
      <c r="Y159" s="309" t="s">
        <v>225</v>
      </c>
      <c r="AA159" s="309" t="s">
        <v>444</v>
      </c>
      <c r="AB159" s="309">
        <f>IF(AND(Wyniki_ankiet[[#This Row],[Wielkość zużycia węgla w tonach (jeśli występuje)]]&gt;0,Wyniki_ankiet[[#This Row],[Wielkość zużycia drewna w kg (jeśli występuje)]]&gt;0),1,)</f>
        <v>1</v>
      </c>
      <c r="AC159" s="309">
        <f>IF(AND(Wyniki_ankiet[[#This Row],[Wielkość zużycia węgla w tonach (jeśli występuje)]]&gt;0,Wyniki_ankiet[[#This Row],[Wielkość zużycia drewna w kg (jeśli występuje)]]=0),1,)</f>
        <v>0</v>
      </c>
      <c r="AD159" s="309">
        <f>IF(AND(Wyniki_ankiet[[#This Row],[Wielkość zużycia drewna w kg (jeśli występuje)]]&gt;0,Wyniki_ankiet[[#This Row],[Wielkość zużycia węgla w tonach (jeśli występuje)]]=0),1,)</f>
        <v>0</v>
      </c>
      <c r="AE159" s="309">
        <f>IF(Wyniki_ankiet[[#This Row],[Wielkość zużycia gazu w m3 (jeśli występuje)]]&gt;0,1,)</f>
        <v>0</v>
      </c>
      <c r="AF159" s="309"/>
    </row>
    <row r="160" spans="1:32" ht="15.75" hidden="1" customHeight="1">
      <c r="A160" s="309">
        <v>156</v>
      </c>
      <c r="B160" s="309" t="s">
        <v>226</v>
      </c>
      <c r="C160" s="299">
        <f>SUM(BUD_MIESZK_A!U164:U326)</f>
        <v>1000</v>
      </c>
      <c r="D160" s="309" t="s">
        <v>225</v>
      </c>
      <c r="E160" s="309" t="s">
        <v>443</v>
      </c>
      <c r="F160" s="299">
        <v>186</v>
      </c>
      <c r="G160" s="299">
        <v>186</v>
      </c>
      <c r="H160" s="299">
        <v>1995</v>
      </c>
      <c r="I160" s="309" t="s">
        <v>444</v>
      </c>
      <c r="J160" s="309" t="s">
        <v>444</v>
      </c>
      <c r="K160" s="309" t="s">
        <v>445</v>
      </c>
      <c r="L160" s="309" t="s">
        <v>446</v>
      </c>
      <c r="M160" s="314" t="s">
        <v>473</v>
      </c>
      <c r="N160" s="309" t="s">
        <v>455</v>
      </c>
      <c r="O160" s="309">
        <v>5</v>
      </c>
      <c r="P160" s="313">
        <f>IFERROR(Wyniki_ankiet[[#This Row],[Wielkość zużycia węgla w tonach (jeśli występuje)]]*1000/Wyniki_ankiet[[#This Row],[Powierzchnia ogrzewana w m2]],)</f>
        <v>26.881720430107528</v>
      </c>
      <c r="Q160" s="309">
        <v>0</v>
      </c>
      <c r="R160" s="312">
        <v>2000</v>
      </c>
      <c r="S160" s="312">
        <f>IFERROR(Wyniki_ankiet[[#This Row],[Wielkość zużycia drewna w kg (jeśli występuje)]]/Wyniki_ankiet[[#This Row],[Powierzchnia ogrzewana w m2]],)</f>
        <v>10.75268817204301</v>
      </c>
      <c r="T160" s="309">
        <v>0</v>
      </c>
      <c r="U160" s="309"/>
      <c r="V160" s="309">
        <f>IFERROR(Wyniki_ankiet[[#This Row],[Olej opałowy zużycie w litrach]]/Wyniki_ankiet[[#This Row],[Powierzchnia ogrzewana w m2]],)</f>
        <v>0</v>
      </c>
      <c r="X160" s="309" t="s">
        <v>442</v>
      </c>
      <c r="Y160" s="309" t="s">
        <v>225</v>
      </c>
      <c r="AA160" s="309" t="s">
        <v>444</v>
      </c>
      <c r="AB160" s="309">
        <f>IF(AND(Wyniki_ankiet[[#This Row],[Wielkość zużycia węgla w tonach (jeśli występuje)]]&gt;0,Wyniki_ankiet[[#This Row],[Wielkość zużycia drewna w kg (jeśli występuje)]]&gt;0),1,)</f>
        <v>1</v>
      </c>
      <c r="AC160" s="309">
        <f>IF(AND(Wyniki_ankiet[[#This Row],[Wielkość zużycia węgla w tonach (jeśli występuje)]]&gt;0,Wyniki_ankiet[[#This Row],[Wielkość zużycia drewna w kg (jeśli występuje)]]=0),1,)</f>
        <v>0</v>
      </c>
      <c r="AD160" s="309">
        <f>IF(AND(Wyniki_ankiet[[#This Row],[Wielkość zużycia drewna w kg (jeśli występuje)]]&gt;0,Wyniki_ankiet[[#This Row],[Wielkość zużycia węgla w tonach (jeśli występuje)]]=0),1,)</f>
        <v>0</v>
      </c>
      <c r="AE160" s="309">
        <f>IF(Wyniki_ankiet[[#This Row],[Wielkość zużycia gazu w m3 (jeśli występuje)]]&gt;0,1,)</f>
        <v>0</v>
      </c>
      <c r="AF160" s="309"/>
    </row>
    <row r="161" spans="1:32" ht="15.75" customHeight="1">
      <c r="A161" s="309">
        <v>157</v>
      </c>
      <c r="B161" s="309" t="s">
        <v>226</v>
      </c>
      <c r="C161" s="299">
        <f>SUM(BUD_MIESZK_A!U165:U327)</f>
        <v>1000</v>
      </c>
      <c r="D161" s="309" t="s">
        <v>225</v>
      </c>
      <c r="E161" s="309" t="s">
        <v>443</v>
      </c>
      <c r="F161" s="299">
        <v>52</v>
      </c>
      <c r="G161" s="299">
        <v>52</v>
      </c>
      <c r="H161" s="309" t="s">
        <v>225</v>
      </c>
      <c r="I161" s="309" t="s">
        <v>442</v>
      </c>
      <c r="J161" s="309" t="s">
        <v>225</v>
      </c>
      <c r="K161" s="309" t="s">
        <v>445</v>
      </c>
      <c r="L161" s="309" t="s">
        <v>446</v>
      </c>
      <c r="M161" s="309" t="s">
        <v>498</v>
      </c>
      <c r="N161" s="309" t="s">
        <v>225</v>
      </c>
      <c r="O161" s="309"/>
      <c r="P161" s="313">
        <f>IFERROR(Wyniki_ankiet[[#This Row],[Wielkość zużycia węgla w tonach (jeśli występuje)]]*1000/Wyniki_ankiet[[#This Row],[Powierzchnia ogrzewana w m2]],)</f>
        <v>0</v>
      </c>
      <c r="Q161" s="309">
        <v>0</v>
      </c>
      <c r="R161" s="312"/>
      <c r="S161" s="312">
        <f>IFERROR(Wyniki_ankiet[[#This Row],[Wielkość zużycia drewna w kg (jeśli występuje)]]/Wyniki_ankiet[[#This Row],[Powierzchnia ogrzewana w m2]],)</f>
        <v>0</v>
      </c>
      <c r="T161" s="309">
        <v>0</v>
      </c>
      <c r="U161" s="309"/>
      <c r="V161" s="309">
        <f>IFERROR(Wyniki_ankiet[[#This Row],[Olej opałowy zużycie w litrach]]/Wyniki_ankiet[[#This Row],[Powierzchnia ogrzewana w m2]],)</f>
        <v>0</v>
      </c>
      <c r="X161" s="309" t="s">
        <v>442</v>
      </c>
      <c r="Y161" s="309" t="s">
        <v>225</v>
      </c>
      <c r="AA161" s="309" t="s">
        <v>444</v>
      </c>
      <c r="AB161" s="309">
        <f>IF(AND(Wyniki_ankiet[[#This Row],[Wielkość zużycia węgla w tonach (jeśli występuje)]]&gt;0,Wyniki_ankiet[[#This Row],[Wielkość zużycia drewna w kg (jeśli występuje)]]&gt;0),1,)</f>
        <v>0</v>
      </c>
      <c r="AC161" s="309">
        <f>IF(AND(Wyniki_ankiet[[#This Row],[Wielkość zużycia węgla w tonach (jeśli występuje)]]&gt;0,Wyniki_ankiet[[#This Row],[Wielkość zużycia drewna w kg (jeśli występuje)]]=0),1,)</f>
        <v>0</v>
      </c>
      <c r="AD161" s="309">
        <f>IF(AND(Wyniki_ankiet[[#This Row],[Wielkość zużycia drewna w kg (jeśli występuje)]]&gt;0,Wyniki_ankiet[[#This Row],[Wielkość zużycia węgla w tonach (jeśli występuje)]]=0),1,)</f>
        <v>0</v>
      </c>
      <c r="AE161" s="309">
        <f>IF(Wyniki_ankiet[[#This Row],[Wielkość zużycia gazu w m3 (jeśli występuje)]]&gt;0,1,)</f>
        <v>0</v>
      </c>
      <c r="AF161" s="309"/>
    </row>
    <row r="162" spans="1:32" ht="15.75" hidden="1" customHeight="1">
      <c r="A162" s="309" t="s">
        <v>502</v>
      </c>
      <c r="B162" s="309" t="s">
        <v>226</v>
      </c>
      <c r="C162" s="299">
        <f>SUM(BUD_MIESZK_A!U166:U328)</f>
        <v>1000</v>
      </c>
      <c r="D162" s="309" t="s">
        <v>442</v>
      </c>
      <c r="E162" s="309" t="s">
        <v>466</v>
      </c>
      <c r="F162" s="299">
        <v>44</v>
      </c>
      <c r="G162" s="299">
        <v>44</v>
      </c>
      <c r="H162" s="299">
        <v>1958</v>
      </c>
      <c r="I162" s="309" t="s">
        <v>442</v>
      </c>
      <c r="J162" s="309" t="s">
        <v>442</v>
      </c>
      <c r="K162" s="309" t="s">
        <v>445</v>
      </c>
      <c r="L162" s="309" t="s">
        <v>446</v>
      </c>
      <c r="M162" s="309" t="s">
        <v>494</v>
      </c>
      <c r="N162" s="309" t="s">
        <v>476</v>
      </c>
      <c r="O162" s="309"/>
      <c r="P162" s="313">
        <f>IFERROR(Wyniki_ankiet[[#This Row],[Wielkość zużycia węgla w tonach (jeśli występuje)]]*1000/Wyniki_ankiet[[#This Row],[Powierzchnia ogrzewana w m2]],)</f>
        <v>0</v>
      </c>
      <c r="Q162" s="309">
        <v>0</v>
      </c>
      <c r="R162" s="312">
        <v>3000</v>
      </c>
      <c r="S162" s="312">
        <f>IFERROR(Wyniki_ankiet[[#This Row],[Wielkość zużycia drewna w kg (jeśli występuje)]]/Wyniki_ankiet[[#This Row],[Powierzchnia ogrzewana w m2]],)</f>
        <v>68.181818181818187</v>
      </c>
      <c r="T162" s="309">
        <v>0</v>
      </c>
      <c r="U162" s="309"/>
      <c r="V162" s="309">
        <f>IFERROR(Wyniki_ankiet[[#This Row],[Olej opałowy zużycie w litrach]]/Wyniki_ankiet[[#This Row],[Powierzchnia ogrzewana w m2]],)</f>
        <v>0</v>
      </c>
      <c r="X162" s="309" t="s">
        <v>442</v>
      </c>
      <c r="Y162" s="309" t="s">
        <v>225</v>
      </c>
      <c r="AA162" s="309" t="s">
        <v>442</v>
      </c>
      <c r="AB162" s="309">
        <f>IF(AND(Wyniki_ankiet[[#This Row],[Wielkość zużycia węgla w tonach (jeśli występuje)]]&gt;0,Wyniki_ankiet[[#This Row],[Wielkość zużycia drewna w kg (jeśli występuje)]]&gt;0),1,)</f>
        <v>0</v>
      </c>
      <c r="AC162" s="309">
        <f>IF(AND(Wyniki_ankiet[[#This Row],[Wielkość zużycia węgla w tonach (jeśli występuje)]]&gt;0,Wyniki_ankiet[[#This Row],[Wielkość zużycia drewna w kg (jeśli występuje)]]=0),1,)</f>
        <v>0</v>
      </c>
      <c r="AD162" s="309">
        <f>IF(AND(Wyniki_ankiet[[#This Row],[Wielkość zużycia drewna w kg (jeśli występuje)]]&gt;0,Wyniki_ankiet[[#This Row],[Wielkość zużycia węgla w tonach (jeśli występuje)]]=0),1,)</f>
        <v>1</v>
      </c>
      <c r="AE162" s="309">
        <f>IF(Wyniki_ankiet[[#This Row],[Wielkość zużycia gazu w m3 (jeśli występuje)]]&gt;0,1,)</f>
        <v>0</v>
      </c>
      <c r="AF162" s="309"/>
    </row>
    <row r="163" spans="1:32" ht="15.75" customHeight="1">
      <c r="A163" s="309">
        <v>159</v>
      </c>
      <c r="B163" s="309" t="s">
        <v>226</v>
      </c>
      <c r="C163" s="299">
        <f>SUM(BUD_MIESZK_A!U167:U329)</f>
        <v>1000</v>
      </c>
      <c r="D163" s="309" t="s">
        <v>442</v>
      </c>
      <c r="E163" s="309" t="s">
        <v>443</v>
      </c>
      <c r="F163" s="299">
        <v>80</v>
      </c>
      <c r="G163" s="299">
        <v>80</v>
      </c>
      <c r="H163" s="299">
        <v>1915</v>
      </c>
      <c r="I163" s="309" t="s">
        <v>442</v>
      </c>
      <c r="J163" s="309" t="s">
        <v>442</v>
      </c>
      <c r="K163" s="309" t="s">
        <v>445</v>
      </c>
      <c r="L163" s="309" t="s">
        <v>446</v>
      </c>
      <c r="M163" s="314" t="s">
        <v>473</v>
      </c>
      <c r="N163" s="309" t="s">
        <v>455</v>
      </c>
      <c r="O163" s="309"/>
      <c r="P163" s="313">
        <f>IFERROR(Wyniki_ankiet[[#This Row],[Wielkość zużycia węgla w tonach (jeśli występuje)]]*1000/Wyniki_ankiet[[#This Row],[Powierzchnia ogrzewana w m2]],)</f>
        <v>0</v>
      </c>
      <c r="Q163" s="309">
        <v>0</v>
      </c>
      <c r="R163" s="312"/>
      <c r="S163" s="312">
        <f>IFERROR(Wyniki_ankiet[[#This Row],[Wielkość zużycia drewna w kg (jeśli występuje)]]/Wyniki_ankiet[[#This Row],[Powierzchnia ogrzewana w m2]],)</f>
        <v>0</v>
      </c>
      <c r="T163" s="309">
        <v>0</v>
      </c>
      <c r="U163" s="309"/>
      <c r="V163" s="309">
        <f>IFERROR(Wyniki_ankiet[[#This Row],[Olej opałowy zużycie w litrach]]/Wyniki_ankiet[[#This Row],[Powierzchnia ogrzewana w m2]],)</f>
        <v>0</v>
      </c>
      <c r="X163" s="309" t="s">
        <v>442</v>
      </c>
      <c r="Y163" s="309" t="s">
        <v>225</v>
      </c>
      <c r="AA163" s="309" t="s">
        <v>442</v>
      </c>
      <c r="AB163" s="309">
        <f>IF(AND(Wyniki_ankiet[[#This Row],[Wielkość zużycia węgla w tonach (jeśli występuje)]]&gt;0,Wyniki_ankiet[[#This Row],[Wielkość zużycia drewna w kg (jeśli występuje)]]&gt;0),1,)</f>
        <v>0</v>
      </c>
      <c r="AC163" s="309">
        <f>IF(AND(Wyniki_ankiet[[#This Row],[Wielkość zużycia węgla w tonach (jeśli występuje)]]&gt;0,Wyniki_ankiet[[#This Row],[Wielkość zużycia drewna w kg (jeśli występuje)]]=0),1,)</f>
        <v>0</v>
      </c>
      <c r="AD163" s="309">
        <f>IF(AND(Wyniki_ankiet[[#This Row],[Wielkość zużycia drewna w kg (jeśli występuje)]]&gt;0,Wyniki_ankiet[[#This Row],[Wielkość zużycia węgla w tonach (jeśli występuje)]]=0),1,)</f>
        <v>0</v>
      </c>
      <c r="AE163" s="309">
        <f>IF(Wyniki_ankiet[[#This Row],[Wielkość zużycia gazu w m3 (jeśli występuje)]]&gt;0,1,)</f>
        <v>0</v>
      </c>
      <c r="AF163" s="309"/>
    </row>
    <row r="164" spans="1:32" ht="15.75" customHeight="1">
      <c r="A164" s="309">
        <v>160</v>
      </c>
      <c r="B164" s="309" t="s">
        <v>226</v>
      </c>
      <c r="C164" s="299">
        <f>SUM(BUD_MIESZK_A!U168:U330)</f>
        <v>1000</v>
      </c>
      <c r="D164" s="309" t="s">
        <v>442</v>
      </c>
      <c r="E164" s="309" t="s">
        <v>443</v>
      </c>
      <c r="F164" s="299">
        <v>82</v>
      </c>
      <c r="G164" s="299">
        <v>80</v>
      </c>
      <c r="H164" s="299">
        <v>1900</v>
      </c>
      <c r="I164" s="309" t="s">
        <v>442</v>
      </c>
      <c r="J164" s="309" t="s">
        <v>442</v>
      </c>
      <c r="K164" s="309" t="s">
        <v>445</v>
      </c>
      <c r="L164" s="309" t="s">
        <v>465</v>
      </c>
      <c r="M164" s="314" t="s">
        <v>473</v>
      </c>
      <c r="N164" s="309" t="s">
        <v>452</v>
      </c>
      <c r="O164" s="309">
        <v>3</v>
      </c>
      <c r="P164" s="313">
        <f>IFERROR(Wyniki_ankiet[[#This Row],[Wielkość zużycia węgla w tonach (jeśli występuje)]]*1000/Wyniki_ankiet[[#This Row],[Powierzchnia ogrzewana w m2]],)</f>
        <v>37.5</v>
      </c>
      <c r="Q164" s="309">
        <v>0</v>
      </c>
      <c r="R164" s="312"/>
      <c r="S164" s="312">
        <f>IFERROR(Wyniki_ankiet[[#This Row],[Wielkość zużycia drewna w kg (jeśli występuje)]]/Wyniki_ankiet[[#This Row],[Powierzchnia ogrzewana w m2]],)</f>
        <v>0</v>
      </c>
      <c r="T164" s="309">
        <v>0</v>
      </c>
      <c r="U164" s="309"/>
      <c r="V164" s="309">
        <f>IFERROR(Wyniki_ankiet[[#This Row],[Olej opałowy zużycie w litrach]]/Wyniki_ankiet[[#This Row],[Powierzchnia ogrzewana w m2]],)</f>
        <v>0</v>
      </c>
      <c r="X164" s="309" t="s">
        <v>442</v>
      </c>
      <c r="Y164" s="309" t="s">
        <v>225</v>
      </c>
      <c r="AA164" s="309" t="s">
        <v>444</v>
      </c>
      <c r="AB164" s="309">
        <f>IF(AND(Wyniki_ankiet[[#This Row],[Wielkość zużycia węgla w tonach (jeśli występuje)]]&gt;0,Wyniki_ankiet[[#This Row],[Wielkość zużycia drewna w kg (jeśli występuje)]]&gt;0),1,)</f>
        <v>0</v>
      </c>
      <c r="AC164" s="309">
        <f>IF(AND(Wyniki_ankiet[[#This Row],[Wielkość zużycia węgla w tonach (jeśli występuje)]]&gt;0,Wyniki_ankiet[[#This Row],[Wielkość zużycia drewna w kg (jeśli występuje)]]=0),1,)</f>
        <v>1</v>
      </c>
      <c r="AD164" s="309">
        <f>IF(AND(Wyniki_ankiet[[#This Row],[Wielkość zużycia drewna w kg (jeśli występuje)]]&gt;0,Wyniki_ankiet[[#This Row],[Wielkość zużycia węgla w tonach (jeśli występuje)]]=0),1,)</f>
        <v>0</v>
      </c>
      <c r="AE164" s="309">
        <f>IF(Wyniki_ankiet[[#This Row],[Wielkość zużycia gazu w m3 (jeśli występuje)]]&gt;0,1,)</f>
        <v>0</v>
      </c>
      <c r="AF164" s="309"/>
    </row>
    <row r="165" spans="1:32" ht="15.75" customHeight="1">
      <c r="A165" s="309">
        <v>161</v>
      </c>
      <c r="B165" s="309" t="s">
        <v>226</v>
      </c>
      <c r="C165" s="299">
        <f>SUM(BUD_MIESZK_A!U169:U331)</f>
        <v>1000</v>
      </c>
      <c r="D165" s="309" t="s">
        <v>442</v>
      </c>
      <c r="E165" s="309" t="s">
        <v>466</v>
      </c>
      <c r="F165" s="299">
        <v>56</v>
      </c>
      <c r="G165" s="299">
        <v>56</v>
      </c>
      <c r="H165" s="309" t="s">
        <v>225</v>
      </c>
      <c r="I165" s="309" t="s">
        <v>442</v>
      </c>
      <c r="J165" s="309" t="s">
        <v>442</v>
      </c>
      <c r="K165" s="309" t="s">
        <v>481</v>
      </c>
      <c r="L165" s="309" t="s">
        <v>446</v>
      </c>
      <c r="M165" s="314" t="s">
        <v>473</v>
      </c>
      <c r="N165" s="309" t="s">
        <v>452</v>
      </c>
      <c r="O165" s="309">
        <v>3</v>
      </c>
      <c r="P165" s="313">
        <f>IFERROR(Wyniki_ankiet[[#This Row],[Wielkość zużycia węgla w tonach (jeśli występuje)]]*1000/Wyniki_ankiet[[#This Row],[Powierzchnia ogrzewana w m2]],)</f>
        <v>53.571428571428569</v>
      </c>
      <c r="Q165" s="309">
        <v>0</v>
      </c>
      <c r="R165" s="312"/>
      <c r="S165" s="312">
        <f>IFERROR(Wyniki_ankiet[[#This Row],[Wielkość zużycia drewna w kg (jeśli występuje)]]/Wyniki_ankiet[[#This Row],[Powierzchnia ogrzewana w m2]],)</f>
        <v>0</v>
      </c>
      <c r="T165" s="309">
        <v>0</v>
      </c>
      <c r="U165" s="309"/>
      <c r="V165" s="309">
        <f>IFERROR(Wyniki_ankiet[[#This Row],[Olej opałowy zużycie w litrach]]/Wyniki_ankiet[[#This Row],[Powierzchnia ogrzewana w m2]],)</f>
        <v>0</v>
      </c>
      <c r="X165" s="309" t="s">
        <v>442</v>
      </c>
      <c r="Y165" s="309" t="s">
        <v>225</v>
      </c>
      <c r="AA165" s="309" t="s">
        <v>444</v>
      </c>
      <c r="AB165" s="309">
        <f>IF(AND(Wyniki_ankiet[[#This Row],[Wielkość zużycia węgla w tonach (jeśli występuje)]]&gt;0,Wyniki_ankiet[[#This Row],[Wielkość zużycia drewna w kg (jeśli występuje)]]&gt;0),1,)</f>
        <v>0</v>
      </c>
      <c r="AC165" s="309">
        <f>IF(AND(Wyniki_ankiet[[#This Row],[Wielkość zużycia węgla w tonach (jeśli występuje)]]&gt;0,Wyniki_ankiet[[#This Row],[Wielkość zużycia drewna w kg (jeśli występuje)]]=0),1,)</f>
        <v>1</v>
      </c>
      <c r="AD165" s="309">
        <f>IF(AND(Wyniki_ankiet[[#This Row],[Wielkość zużycia drewna w kg (jeśli występuje)]]&gt;0,Wyniki_ankiet[[#This Row],[Wielkość zużycia węgla w tonach (jeśli występuje)]]=0),1,)</f>
        <v>0</v>
      </c>
      <c r="AE165" s="309">
        <f>IF(Wyniki_ankiet[[#This Row],[Wielkość zużycia gazu w m3 (jeśli występuje)]]&gt;0,1,)</f>
        <v>0</v>
      </c>
      <c r="AF165" s="309"/>
    </row>
    <row r="166" spans="1:32" ht="15.75" customHeight="1">
      <c r="A166" s="309">
        <v>162</v>
      </c>
      <c r="B166" s="309" t="s">
        <v>226</v>
      </c>
      <c r="C166" s="299">
        <f>SUM(BUD_MIESZK_A!U170:U332)</f>
        <v>1000</v>
      </c>
      <c r="D166" s="309" t="s">
        <v>442</v>
      </c>
      <c r="E166" s="309" t="s">
        <v>466</v>
      </c>
      <c r="F166" s="299">
        <v>51</v>
      </c>
      <c r="G166" s="299">
        <v>51</v>
      </c>
      <c r="H166" s="309" t="s">
        <v>225</v>
      </c>
      <c r="I166" s="309" t="s">
        <v>442</v>
      </c>
      <c r="J166" s="309" t="s">
        <v>225</v>
      </c>
      <c r="K166" s="309" t="s">
        <v>445</v>
      </c>
      <c r="L166" s="309" t="s">
        <v>446</v>
      </c>
      <c r="M166" s="314" t="s">
        <v>473</v>
      </c>
      <c r="N166" s="309" t="s">
        <v>452</v>
      </c>
      <c r="O166" s="309"/>
      <c r="P166" s="313">
        <f>IFERROR(Wyniki_ankiet[[#This Row],[Wielkość zużycia węgla w tonach (jeśli występuje)]]*1000/Wyniki_ankiet[[#This Row],[Powierzchnia ogrzewana w m2]],)</f>
        <v>0</v>
      </c>
      <c r="Q166" s="309">
        <v>0</v>
      </c>
      <c r="R166" s="312"/>
      <c r="S166" s="312">
        <f>IFERROR(Wyniki_ankiet[[#This Row],[Wielkość zużycia drewna w kg (jeśli występuje)]]/Wyniki_ankiet[[#This Row],[Powierzchnia ogrzewana w m2]],)</f>
        <v>0</v>
      </c>
      <c r="T166" s="309">
        <v>0</v>
      </c>
      <c r="U166" s="309"/>
      <c r="V166" s="309">
        <f>IFERROR(Wyniki_ankiet[[#This Row],[Olej opałowy zużycie w litrach]]/Wyniki_ankiet[[#This Row],[Powierzchnia ogrzewana w m2]],)</f>
        <v>0</v>
      </c>
      <c r="X166" s="309" t="s">
        <v>225</v>
      </c>
      <c r="Y166" s="309" t="s">
        <v>225</v>
      </c>
      <c r="AA166" s="309" t="s">
        <v>442</v>
      </c>
      <c r="AB166" s="309">
        <f>IF(AND(Wyniki_ankiet[[#This Row],[Wielkość zużycia węgla w tonach (jeśli występuje)]]&gt;0,Wyniki_ankiet[[#This Row],[Wielkość zużycia drewna w kg (jeśli występuje)]]&gt;0),1,)</f>
        <v>0</v>
      </c>
      <c r="AC166" s="309">
        <f>IF(AND(Wyniki_ankiet[[#This Row],[Wielkość zużycia węgla w tonach (jeśli występuje)]]&gt;0,Wyniki_ankiet[[#This Row],[Wielkość zużycia drewna w kg (jeśli występuje)]]=0),1,)</f>
        <v>0</v>
      </c>
      <c r="AD166" s="309">
        <f>IF(AND(Wyniki_ankiet[[#This Row],[Wielkość zużycia drewna w kg (jeśli występuje)]]&gt;0,Wyniki_ankiet[[#This Row],[Wielkość zużycia węgla w tonach (jeśli występuje)]]=0),1,)</f>
        <v>0</v>
      </c>
      <c r="AE166" s="309">
        <f>IF(Wyniki_ankiet[[#This Row],[Wielkość zużycia gazu w m3 (jeśli występuje)]]&gt;0,1,)</f>
        <v>0</v>
      </c>
      <c r="AF166" s="309"/>
    </row>
    <row r="167" spans="1:32" ht="15.75" customHeight="1">
      <c r="A167" s="309">
        <v>163</v>
      </c>
      <c r="B167" s="309" t="s">
        <v>226</v>
      </c>
      <c r="C167" s="299">
        <f>SUM(BUD_MIESZK_A!U171:U333)</f>
        <v>1000</v>
      </c>
      <c r="D167" s="309" t="s">
        <v>442</v>
      </c>
      <c r="E167" s="309" t="s">
        <v>443</v>
      </c>
      <c r="F167" s="299">
        <v>50</v>
      </c>
      <c r="G167" s="299">
        <v>50</v>
      </c>
      <c r="H167" s="309" t="s">
        <v>225</v>
      </c>
      <c r="I167" s="309" t="s">
        <v>444</v>
      </c>
      <c r="J167" s="309" t="s">
        <v>444</v>
      </c>
      <c r="K167" s="309" t="s">
        <v>445</v>
      </c>
      <c r="L167" s="309" t="s">
        <v>446</v>
      </c>
      <c r="M167" s="309" t="s">
        <v>483</v>
      </c>
      <c r="N167" s="309" t="s">
        <v>225</v>
      </c>
      <c r="O167" s="309"/>
      <c r="P167" s="313">
        <f>IFERROR(Wyniki_ankiet[[#This Row],[Wielkość zużycia węgla w tonach (jeśli występuje)]]*1000/Wyniki_ankiet[[#This Row],[Powierzchnia ogrzewana w m2]],)</f>
        <v>0</v>
      </c>
      <c r="Q167" s="309">
        <v>0</v>
      </c>
      <c r="R167" s="312"/>
      <c r="S167" s="312">
        <f>IFERROR(Wyniki_ankiet[[#This Row],[Wielkość zużycia drewna w kg (jeśli występuje)]]/Wyniki_ankiet[[#This Row],[Powierzchnia ogrzewana w m2]],)</f>
        <v>0</v>
      </c>
      <c r="T167" s="309">
        <v>0</v>
      </c>
      <c r="U167" s="309"/>
      <c r="V167" s="309">
        <f>IFERROR(Wyniki_ankiet[[#This Row],[Olej opałowy zużycie w litrach]]/Wyniki_ankiet[[#This Row],[Powierzchnia ogrzewana w m2]],)</f>
        <v>0</v>
      </c>
      <c r="X167" s="309" t="s">
        <v>442</v>
      </c>
      <c r="Y167" s="309" t="s">
        <v>225</v>
      </c>
      <c r="AA167" s="309" t="s">
        <v>442</v>
      </c>
      <c r="AB167" s="309">
        <f>IF(AND(Wyniki_ankiet[[#This Row],[Wielkość zużycia węgla w tonach (jeśli występuje)]]&gt;0,Wyniki_ankiet[[#This Row],[Wielkość zużycia drewna w kg (jeśli występuje)]]&gt;0),1,)</f>
        <v>0</v>
      </c>
      <c r="AC167" s="309">
        <f>IF(AND(Wyniki_ankiet[[#This Row],[Wielkość zużycia węgla w tonach (jeśli występuje)]]&gt;0,Wyniki_ankiet[[#This Row],[Wielkość zużycia drewna w kg (jeśli występuje)]]=0),1,)</f>
        <v>0</v>
      </c>
      <c r="AD167" s="309">
        <f>IF(AND(Wyniki_ankiet[[#This Row],[Wielkość zużycia drewna w kg (jeśli występuje)]]&gt;0,Wyniki_ankiet[[#This Row],[Wielkość zużycia węgla w tonach (jeśli występuje)]]=0),1,)</f>
        <v>0</v>
      </c>
      <c r="AE167" s="309">
        <f>IF(Wyniki_ankiet[[#This Row],[Wielkość zużycia gazu w m3 (jeśli występuje)]]&gt;0,1,)</f>
        <v>0</v>
      </c>
      <c r="AF167" s="309"/>
    </row>
    <row r="168" spans="1:32" ht="15.75" hidden="1" customHeight="1">
      <c r="A168" s="309">
        <v>164</v>
      </c>
      <c r="B168" s="309" t="s">
        <v>226</v>
      </c>
      <c r="C168" s="299">
        <f>SUM(BUD_MIESZK_A!U172:U334)</f>
        <v>1000</v>
      </c>
      <c r="D168" s="309" t="s">
        <v>442</v>
      </c>
      <c r="E168" s="309" t="s">
        <v>443</v>
      </c>
      <c r="F168" s="299">
        <v>103</v>
      </c>
      <c r="G168" s="299">
        <v>103</v>
      </c>
      <c r="H168" s="299">
        <v>2003</v>
      </c>
      <c r="I168" s="309" t="s">
        <v>444</v>
      </c>
      <c r="J168" s="309" t="s">
        <v>444</v>
      </c>
      <c r="K168" s="309" t="s">
        <v>464</v>
      </c>
      <c r="L168" s="309" t="s">
        <v>446</v>
      </c>
      <c r="M168" s="309" t="s">
        <v>451</v>
      </c>
      <c r="N168" s="309" t="s">
        <v>455</v>
      </c>
      <c r="O168" s="309">
        <v>2</v>
      </c>
      <c r="P168" s="313">
        <f>IFERROR(Wyniki_ankiet[[#This Row],[Wielkość zużycia węgla w tonach (jeśli występuje)]]*1000/Wyniki_ankiet[[#This Row],[Powierzchnia ogrzewana w m2]],)</f>
        <v>19.417475728155338</v>
      </c>
      <c r="Q168" s="309">
        <v>0</v>
      </c>
      <c r="R168" s="312">
        <v>1400</v>
      </c>
      <c r="S168" s="312">
        <f>IFERROR(Wyniki_ankiet[[#This Row],[Wielkość zużycia drewna w kg (jeśli występuje)]]/Wyniki_ankiet[[#This Row],[Powierzchnia ogrzewana w m2]],)</f>
        <v>13.592233009708737</v>
      </c>
      <c r="T168" s="309">
        <v>0</v>
      </c>
      <c r="U168" s="309"/>
      <c r="V168" s="309">
        <f>IFERROR(Wyniki_ankiet[[#This Row],[Olej opałowy zużycie w litrach]]/Wyniki_ankiet[[#This Row],[Powierzchnia ogrzewana w m2]],)</f>
        <v>0</v>
      </c>
      <c r="X168" s="309" t="s">
        <v>442</v>
      </c>
      <c r="Y168" s="309" t="s">
        <v>225</v>
      </c>
      <c r="AA168" s="309" t="s">
        <v>444</v>
      </c>
      <c r="AB168" s="309">
        <f>IF(AND(Wyniki_ankiet[[#This Row],[Wielkość zużycia węgla w tonach (jeśli występuje)]]&gt;0,Wyniki_ankiet[[#This Row],[Wielkość zużycia drewna w kg (jeśli występuje)]]&gt;0),1,)</f>
        <v>1</v>
      </c>
      <c r="AC168" s="309">
        <f>IF(AND(Wyniki_ankiet[[#This Row],[Wielkość zużycia węgla w tonach (jeśli występuje)]]&gt;0,Wyniki_ankiet[[#This Row],[Wielkość zużycia drewna w kg (jeśli występuje)]]=0),1,)</f>
        <v>0</v>
      </c>
      <c r="AD168" s="309">
        <f>IF(AND(Wyniki_ankiet[[#This Row],[Wielkość zużycia drewna w kg (jeśli występuje)]]&gt;0,Wyniki_ankiet[[#This Row],[Wielkość zużycia węgla w tonach (jeśli występuje)]]=0),1,)</f>
        <v>0</v>
      </c>
      <c r="AE168" s="309">
        <f>IF(Wyniki_ankiet[[#This Row],[Wielkość zużycia gazu w m3 (jeśli występuje)]]&gt;0,1,)</f>
        <v>0</v>
      </c>
      <c r="AF168" s="309"/>
    </row>
    <row r="169" spans="1:32" ht="15.75" customHeight="1">
      <c r="A169" s="309">
        <v>165</v>
      </c>
      <c r="B169" s="309" t="s">
        <v>226</v>
      </c>
      <c r="C169" s="299">
        <f>SUM(BUD_MIESZK_A!U173:U335)</f>
        <v>1000</v>
      </c>
      <c r="D169" s="309" t="s">
        <v>444</v>
      </c>
      <c r="E169" s="309" t="s">
        <v>443</v>
      </c>
      <c r="F169" s="299">
        <v>120</v>
      </c>
      <c r="G169" s="299">
        <v>120</v>
      </c>
      <c r="H169" s="299">
        <v>2006</v>
      </c>
      <c r="I169" s="309" t="s">
        <v>444</v>
      </c>
      <c r="J169" s="309" t="s">
        <v>442</v>
      </c>
      <c r="K169" s="309" t="s">
        <v>503</v>
      </c>
      <c r="L169" s="309" t="s">
        <v>446</v>
      </c>
      <c r="M169" s="309" t="s">
        <v>451</v>
      </c>
      <c r="N169" s="309" t="s">
        <v>452</v>
      </c>
      <c r="O169" s="309">
        <v>2</v>
      </c>
      <c r="P169" s="313">
        <f>IFERROR(Wyniki_ankiet[[#This Row],[Wielkość zużycia węgla w tonach (jeśli występuje)]]*1000/Wyniki_ankiet[[#This Row],[Powierzchnia ogrzewana w m2]],)</f>
        <v>16.666666666666668</v>
      </c>
      <c r="Q169" s="309">
        <v>0</v>
      </c>
      <c r="R169" s="312"/>
      <c r="S169" s="312">
        <f>IFERROR(Wyniki_ankiet[[#This Row],[Wielkość zużycia drewna w kg (jeśli występuje)]]/Wyniki_ankiet[[#This Row],[Powierzchnia ogrzewana w m2]],)</f>
        <v>0</v>
      </c>
      <c r="T169" s="309">
        <v>0</v>
      </c>
      <c r="U169" s="309"/>
      <c r="V169" s="309">
        <f>IFERROR(Wyniki_ankiet[[#This Row],[Olej opałowy zużycie w litrach]]/Wyniki_ankiet[[#This Row],[Powierzchnia ogrzewana w m2]],)</f>
        <v>0</v>
      </c>
      <c r="X169" s="309" t="s">
        <v>442</v>
      </c>
      <c r="Y169" s="309" t="s">
        <v>225</v>
      </c>
      <c r="AA169" s="309" t="s">
        <v>444</v>
      </c>
      <c r="AB169" s="309">
        <f>IF(AND(Wyniki_ankiet[[#This Row],[Wielkość zużycia węgla w tonach (jeśli występuje)]]&gt;0,Wyniki_ankiet[[#This Row],[Wielkość zużycia drewna w kg (jeśli występuje)]]&gt;0),1,)</f>
        <v>0</v>
      </c>
      <c r="AC169" s="309">
        <f>IF(AND(Wyniki_ankiet[[#This Row],[Wielkość zużycia węgla w tonach (jeśli występuje)]]&gt;0,Wyniki_ankiet[[#This Row],[Wielkość zużycia drewna w kg (jeśli występuje)]]=0),1,)</f>
        <v>1</v>
      </c>
      <c r="AD169" s="309">
        <f>IF(AND(Wyniki_ankiet[[#This Row],[Wielkość zużycia drewna w kg (jeśli występuje)]]&gt;0,Wyniki_ankiet[[#This Row],[Wielkość zużycia węgla w tonach (jeśli występuje)]]=0),1,)</f>
        <v>0</v>
      </c>
      <c r="AE169" s="309">
        <f>IF(Wyniki_ankiet[[#This Row],[Wielkość zużycia gazu w m3 (jeśli występuje)]]&gt;0,1,)</f>
        <v>0</v>
      </c>
      <c r="AF169" s="309"/>
    </row>
    <row r="170" spans="1:32" ht="15.75" customHeight="1">
      <c r="A170" s="309">
        <v>166</v>
      </c>
      <c r="B170" s="309" t="s">
        <v>226</v>
      </c>
      <c r="C170" s="299">
        <f>SUM(BUD_MIESZK_A!U174:U336)</f>
        <v>1000</v>
      </c>
      <c r="D170" s="309" t="s">
        <v>442</v>
      </c>
      <c r="E170" s="309" t="s">
        <v>443</v>
      </c>
      <c r="F170" s="299">
        <v>100</v>
      </c>
      <c r="G170" s="299">
        <v>100</v>
      </c>
      <c r="H170" s="299">
        <v>1981</v>
      </c>
      <c r="I170" s="309" t="s">
        <v>442</v>
      </c>
      <c r="J170" s="309" t="s">
        <v>442</v>
      </c>
      <c r="K170" s="309" t="s">
        <v>481</v>
      </c>
      <c r="L170" s="309" t="s">
        <v>446</v>
      </c>
      <c r="M170" s="314" t="s">
        <v>473</v>
      </c>
      <c r="N170" s="309" t="s">
        <v>476</v>
      </c>
      <c r="O170" s="309"/>
      <c r="P170" s="313">
        <f>IFERROR(Wyniki_ankiet[[#This Row],[Wielkość zużycia węgla w tonach (jeśli występuje)]]*1000/Wyniki_ankiet[[#This Row],[Powierzchnia ogrzewana w m2]],)</f>
        <v>0</v>
      </c>
      <c r="Q170" s="309">
        <v>0</v>
      </c>
      <c r="R170" s="312"/>
      <c r="S170" s="312">
        <f>IFERROR(Wyniki_ankiet[[#This Row],[Wielkość zużycia drewna w kg (jeśli występuje)]]/Wyniki_ankiet[[#This Row],[Powierzchnia ogrzewana w m2]],)</f>
        <v>0</v>
      </c>
      <c r="T170" s="309">
        <v>0</v>
      </c>
      <c r="U170" s="309"/>
      <c r="V170" s="309">
        <f>IFERROR(Wyniki_ankiet[[#This Row],[Olej opałowy zużycie w litrach]]/Wyniki_ankiet[[#This Row],[Powierzchnia ogrzewana w m2]],)</f>
        <v>0</v>
      </c>
      <c r="X170" s="309" t="s">
        <v>442</v>
      </c>
      <c r="Y170" s="309" t="s">
        <v>225</v>
      </c>
      <c r="AA170" s="309" t="s">
        <v>444</v>
      </c>
      <c r="AB170" s="309">
        <f>IF(AND(Wyniki_ankiet[[#This Row],[Wielkość zużycia węgla w tonach (jeśli występuje)]]&gt;0,Wyniki_ankiet[[#This Row],[Wielkość zużycia drewna w kg (jeśli występuje)]]&gt;0),1,)</f>
        <v>0</v>
      </c>
      <c r="AC170" s="309">
        <f>IF(AND(Wyniki_ankiet[[#This Row],[Wielkość zużycia węgla w tonach (jeśli występuje)]]&gt;0,Wyniki_ankiet[[#This Row],[Wielkość zużycia drewna w kg (jeśli występuje)]]=0),1,)</f>
        <v>0</v>
      </c>
      <c r="AD170" s="309">
        <f>IF(AND(Wyniki_ankiet[[#This Row],[Wielkość zużycia drewna w kg (jeśli występuje)]]&gt;0,Wyniki_ankiet[[#This Row],[Wielkość zużycia węgla w tonach (jeśli występuje)]]=0),1,)</f>
        <v>0</v>
      </c>
      <c r="AE170" s="309">
        <f>IF(Wyniki_ankiet[[#This Row],[Wielkość zużycia gazu w m3 (jeśli występuje)]]&gt;0,1,)</f>
        <v>0</v>
      </c>
      <c r="AF170" s="309"/>
    </row>
    <row r="171" spans="1:32" ht="15.75" hidden="1" customHeight="1">
      <c r="A171" s="309">
        <v>167</v>
      </c>
      <c r="B171" s="309" t="s">
        <v>226</v>
      </c>
      <c r="C171" s="299">
        <f>SUM(BUD_MIESZK_A!U175:U337)</f>
        <v>1000</v>
      </c>
      <c r="D171" s="309" t="s">
        <v>442</v>
      </c>
      <c r="E171" s="309" t="s">
        <v>504</v>
      </c>
      <c r="F171" s="299">
        <v>65</v>
      </c>
      <c r="G171" s="299">
        <v>53</v>
      </c>
      <c r="H171" s="309" t="s">
        <v>225</v>
      </c>
      <c r="I171" s="309" t="s">
        <v>442</v>
      </c>
      <c r="J171" s="309" t="s">
        <v>442</v>
      </c>
      <c r="K171" s="309" t="s">
        <v>445</v>
      </c>
      <c r="L171" s="309" t="s">
        <v>446</v>
      </c>
      <c r="M171" s="314" t="s">
        <v>473</v>
      </c>
      <c r="N171" s="309" t="s">
        <v>455</v>
      </c>
      <c r="O171" s="309">
        <v>3</v>
      </c>
      <c r="P171" s="313">
        <f>IFERROR(Wyniki_ankiet[[#This Row],[Wielkość zużycia węgla w tonach (jeśli występuje)]]*1000/Wyniki_ankiet[[#This Row],[Powierzchnia ogrzewana w m2]],)</f>
        <v>56.60377358490566</v>
      </c>
      <c r="Q171" s="309">
        <v>0</v>
      </c>
      <c r="R171" s="312">
        <v>50</v>
      </c>
      <c r="S171" s="312">
        <f>IFERROR(Wyniki_ankiet[[#This Row],[Wielkość zużycia drewna w kg (jeśli występuje)]]/Wyniki_ankiet[[#This Row],[Powierzchnia ogrzewana w m2]],)</f>
        <v>0.94339622641509435</v>
      </c>
      <c r="T171" s="309">
        <v>0</v>
      </c>
      <c r="U171" s="309"/>
      <c r="V171" s="309">
        <f>IFERROR(Wyniki_ankiet[[#This Row],[Olej opałowy zużycie w litrach]]/Wyniki_ankiet[[#This Row],[Powierzchnia ogrzewana w m2]],)</f>
        <v>0</v>
      </c>
      <c r="X171" s="309" t="s">
        <v>442</v>
      </c>
      <c r="Y171" s="309" t="s">
        <v>225</v>
      </c>
      <c r="AA171" s="309" t="s">
        <v>444</v>
      </c>
      <c r="AB171" s="309">
        <f>IF(AND(Wyniki_ankiet[[#This Row],[Wielkość zużycia węgla w tonach (jeśli występuje)]]&gt;0,Wyniki_ankiet[[#This Row],[Wielkość zużycia drewna w kg (jeśli występuje)]]&gt;0),1,)</f>
        <v>1</v>
      </c>
      <c r="AC171" s="309">
        <f>IF(AND(Wyniki_ankiet[[#This Row],[Wielkość zużycia węgla w tonach (jeśli występuje)]]&gt;0,Wyniki_ankiet[[#This Row],[Wielkość zużycia drewna w kg (jeśli występuje)]]=0),1,)</f>
        <v>0</v>
      </c>
      <c r="AD171" s="309">
        <f>IF(AND(Wyniki_ankiet[[#This Row],[Wielkość zużycia drewna w kg (jeśli występuje)]]&gt;0,Wyniki_ankiet[[#This Row],[Wielkość zużycia węgla w tonach (jeśli występuje)]]=0),1,)</f>
        <v>0</v>
      </c>
      <c r="AE171" s="309">
        <f>IF(Wyniki_ankiet[[#This Row],[Wielkość zużycia gazu w m3 (jeśli występuje)]]&gt;0,1,)</f>
        <v>0</v>
      </c>
      <c r="AF171" s="309"/>
    </row>
    <row r="172" spans="1:32" ht="15.75" customHeight="1">
      <c r="A172" s="309">
        <v>168</v>
      </c>
      <c r="B172" s="309" t="s">
        <v>226</v>
      </c>
      <c r="C172" s="299">
        <f>SUM(BUD_MIESZK_A!U176:U338)</f>
        <v>1000</v>
      </c>
      <c r="D172" s="309" t="s">
        <v>442</v>
      </c>
      <c r="E172" s="309" t="s">
        <v>443</v>
      </c>
      <c r="F172" s="299">
        <v>246</v>
      </c>
      <c r="G172" s="299">
        <v>246</v>
      </c>
      <c r="H172" s="299">
        <v>2013</v>
      </c>
      <c r="I172" s="309" t="s">
        <v>444</v>
      </c>
      <c r="J172" s="309" t="s">
        <v>444</v>
      </c>
      <c r="K172" s="309" t="s">
        <v>445</v>
      </c>
      <c r="L172" s="309" t="s">
        <v>446</v>
      </c>
      <c r="M172" s="309" t="s">
        <v>447</v>
      </c>
      <c r="N172" s="309" t="s">
        <v>452</v>
      </c>
      <c r="O172" s="309">
        <v>5</v>
      </c>
      <c r="P172" s="313">
        <f>IFERROR(Wyniki_ankiet[[#This Row],[Wielkość zużycia węgla w tonach (jeśli występuje)]]*1000/Wyniki_ankiet[[#This Row],[Powierzchnia ogrzewana w m2]],)</f>
        <v>20.325203252032519</v>
      </c>
      <c r="Q172" s="309">
        <v>0</v>
      </c>
      <c r="R172" s="312"/>
      <c r="S172" s="312">
        <f>IFERROR(Wyniki_ankiet[[#This Row],[Wielkość zużycia drewna w kg (jeśli występuje)]]/Wyniki_ankiet[[#This Row],[Powierzchnia ogrzewana w m2]],)</f>
        <v>0</v>
      </c>
      <c r="T172" s="309">
        <v>0</v>
      </c>
      <c r="U172" s="309"/>
      <c r="V172" s="309">
        <f>IFERROR(Wyniki_ankiet[[#This Row],[Olej opałowy zużycie w litrach]]/Wyniki_ankiet[[#This Row],[Powierzchnia ogrzewana w m2]],)</f>
        <v>0</v>
      </c>
      <c r="X172" s="309" t="s">
        <v>442</v>
      </c>
      <c r="Y172" s="309" t="s">
        <v>225</v>
      </c>
      <c r="AA172" s="309" t="s">
        <v>442</v>
      </c>
      <c r="AB172" s="309">
        <f>IF(AND(Wyniki_ankiet[[#This Row],[Wielkość zużycia węgla w tonach (jeśli występuje)]]&gt;0,Wyniki_ankiet[[#This Row],[Wielkość zużycia drewna w kg (jeśli występuje)]]&gt;0),1,)</f>
        <v>0</v>
      </c>
      <c r="AC172" s="309">
        <f>IF(AND(Wyniki_ankiet[[#This Row],[Wielkość zużycia węgla w tonach (jeśli występuje)]]&gt;0,Wyniki_ankiet[[#This Row],[Wielkość zużycia drewna w kg (jeśli występuje)]]=0),1,)</f>
        <v>1</v>
      </c>
      <c r="AD172" s="309">
        <f>IF(AND(Wyniki_ankiet[[#This Row],[Wielkość zużycia drewna w kg (jeśli występuje)]]&gt;0,Wyniki_ankiet[[#This Row],[Wielkość zużycia węgla w tonach (jeśli występuje)]]=0),1,)</f>
        <v>0</v>
      </c>
      <c r="AE172" s="309">
        <f>IF(Wyniki_ankiet[[#This Row],[Wielkość zużycia gazu w m3 (jeśli występuje)]]&gt;0,1,)</f>
        <v>0</v>
      </c>
      <c r="AF172" s="309"/>
    </row>
    <row r="173" spans="1:32" ht="15.75" hidden="1" customHeight="1">
      <c r="A173" s="309">
        <v>169</v>
      </c>
      <c r="B173" s="309" t="s">
        <v>226</v>
      </c>
      <c r="C173" s="299">
        <f>SUM(BUD_MIESZK_A!U177:U339)</f>
        <v>1000</v>
      </c>
      <c r="D173" s="309" t="s">
        <v>444</v>
      </c>
      <c r="E173" s="309" t="s">
        <v>443</v>
      </c>
      <c r="F173" s="299">
        <v>200</v>
      </c>
      <c r="G173" s="299">
        <v>200</v>
      </c>
      <c r="H173" s="299">
        <v>1984</v>
      </c>
      <c r="I173" s="309" t="s">
        <v>442</v>
      </c>
      <c r="J173" s="309" t="s">
        <v>444</v>
      </c>
      <c r="K173" s="309" t="s">
        <v>445</v>
      </c>
      <c r="L173" s="309" t="s">
        <v>446</v>
      </c>
      <c r="M173" s="314" t="s">
        <v>473</v>
      </c>
      <c r="N173" s="309" t="s">
        <v>455</v>
      </c>
      <c r="O173" s="309">
        <v>4</v>
      </c>
      <c r="P173" s="313">
        <f>IFERROR(Wyniki_ankiet[[#This Row],[Wielkość zużycia węgla w tonach (jeśli występuje)]]*1000/Wyniki_ankiet[[#This Row],[Powierzchnia ogrzewana w m2]],)</f>
        <v>20</v>
      </c>
      <c r="Q173" s="309">
        <v>0</v>
      </c>
      <c r="R173" s="312">
        <v>2000</v>
      </c>
      <c r="S173" s="312">
        <f>IFERROR(Wyniki_ankiet[[#This Row],[Wielkość zużycia drewna w kg (jeśli występuje)]]/Wyniki_ankiet[[#This Row],[Powierzchnia ogrzewana w m2]],)</f>
        <v>10</v>
      </c>
      <c r="T173" s="309">
        <v>0</v>
      </c>
      <c r="U173" s="309"/>
      <c r="V173" s="309">
        <f>IFERROR(Wyniki_ankiet[[#This Row],[Olej opałowy zużycie w litrach]]/Wyniki_ankiet[[#This Row],[Powierzchnia ogrzewana w m2]],)</f>
        <v>0</v>
      </c>
      <c r="X173" s="309" t="s">
        <v>442</v>
      </c>
      <c r="Y173" s="309" t="s">
        <v>225</v>
      </c>
      <c r="AA173" s="309" t="s">
        <v>444</v>
      </c>
      <c r="AB173" s="309">
        <f>IF(AND(Wyniki_ankiet[[#This Row],[Wielkość zużycia węgla w tonach (jeśli występuje)]]&gt;0,Wyniki_ankiet[[#This Row],[Wielkość zużycia drewna w kg (jeśli występuje)]]&gt;0),1,)</f>
        <v>1</v>
      </c>
      <c r="AC173" s="309">
        <f>IF(AND(Wyniki_ankiet[[#This Row],[Wielkość zużycia węgla w tonach (jeśli występuje)]]&gt;0,Wyniki_ankiet[[#This Row],[Wielkość zużycia drewna w kg (jeśli występuje)]]=0),1,)</f>
        <v>0</v>
      </c>
      <c r="AD173" s="309">
        <f>IF(AND(Wyniki_ankiet[[#This Row],[Wielkość zużycia drewna w kg (jeśli występuje)]]&gt;0,Wyniki_ankiet[[#This Row],[Wielkość zużycia węgla w tonach (jeśli występuje)]]=0),1,)</f>
        <v>0</v>
      </c>
      <c r="AE173" s="309">
        <f>IF(Wyniki_ankiet[[#This Row],[Wielkość zużycia gazu w m3 (jeśli występuje)]]&gt;0,1,)</f>
        <v>0</v>
      </c>
      <c r="AF173" s="309"/>
    </row>
    <row r="174" spans="1:32" ht="15.75" customHeight="1">
      <c r="A174" s="309">
        <v>170</v>
      </c>
      <c r="B174" s="309" t="s">
        <v>226</v>
      </c>
      <c r="C174" s="299">
        <f>SUM(BUD_MIESZK_A!U178:U340)</f>
        <v>1000</v>
      </c>
      <c r="D174" s="309" t="s">
        <v>442</v>
      </c>
      <c r="E174" s="309" t="s">
        <v>443</v>
      </c>
      <c r="F174" s="309" t="s">
        <v>225</v>
      </c>
      <c r="G174" s="309" t="s">
        <v>225</v>
      </c>
      <c r="H174" s="309" t="s">
        <v>225</v>
      </c>
      <c r="I174" s="309" t="s">
        <v>442</v>
      </c>
      <c r="J174" s="309" t="s">
        <v>442</v>
      </c>
      <c r="K174" s="309" t="s">
        <v>445</v>
      </c>
      <c r="L174" s="309" t="s">
        <v>446</v>
      </c>
      <c r="M174" s="314" t="s">
        <v>473</v>
      </c>
      <c r="N174" s="309" t="s">
        <v>452</v>
      </c>
      <c r="O174" s="309">
        <v>5</v>
      </c>
      <c r="P174" s="313">
        <f>IFERROR(Wyniki_ankiet[[#This Row],[Wielkość zużycia węgla w tonach (jeśli występuje)]]*1000/Wyniki_ankiet[[#This Row],[Powierzchnia ogrzewana w m2]],)</f>
        <v>0</v>
      </c>
      <c r="Q174" s="309">
        <v>0</v>
      </c>
      <c r="R174" s="312"/>
      <c r="S174" s="312">
        <f>IFERROR(Wyniki_ankiet[[#This Row],[Wielkość zużycia drewna w kg (jeśli występuje)]]/Wyniki_ankiet[[#This Row],[Powierzchnia ogrzewana w m2]],)</f>
        <v>0</v>
      </c>
      <c r="T174" s="309">
        <v>0</v>
      </c>
      <c r="U174" s="309"/>
      <c r="V174" s="309">
        <f>IFERROR(Wyniki_ankiet[[#This Row],[Olej opałowy zużycie w litrach]]/Wyniki_ankiet[[#This Row],[Powierzchnia ogrzewana w m2]],)</f>
        <v>0</v>
      </c>
      <c r="X174" s="309" t="s">
        <v>442</v>
      </c>
      <c r="Y174" s="309" t="s">
        <v>225</v>
      </c>
      <c r="AA174" s="309" t="s">
        <v>442</v>
      </c>
      <c r="AB174" s="309">
        <f>IF(AND(Wyniki_ankiet[[#This Row],[Wielkość zużycia węgla w tonach (jeśli występuje)]]&gt;0,Wyniki_ankiet[[#This Row],[Wielkość zużycia drewna w kg (jeśli występuje)]]&gt;0),1,)</f>
        <v>0</v>
      </c>
      <c r="AC174" s="309">
        <f>IF(AND(Wyniki_ankiet[[#This Row],[Wielkość zużycia węgla w tonach (jeśli występuje)]]&gt;0,Wyniki_ankiet[[#This Row],[Wielkość zużycia drewna w kg (jeśli występuje)]]=0),1,)</f>
        <v>1</v>
      </c>
      <c r="AD174" s="309">
        <f>IF(AND(Wyniki_ankiet[[#This Row],[Wielkość zużycia drewna w kg (jeśli występuje)]]&gt;0,Wyniki_ankiet[[#This Row],[Wielkość zużycia węgla w tonach (jeśli występuje)]]=0),1,)</f>
        <v>0</v>
      </c>
      <c r="AE174" s="309">
        <f>IF(Wyniki_ankiet[[#This Row],[Wielkość zużycia gazu w m3 (jeśli występuje)]]&gt;0,1,)</f>
        <v>0</v>
      </c>
      <c r="AF174" s="309"/>
    </row>
    <row r="175" spans="1:32" ht="15.75" hidden="1" customHeight="1">
      <c r="A175" s="309">
        <v>171</v>
      </c>
      <c r="B175" s="309" t="s">
        <v>226</v>
      </c>
      <c r="C175" s="299">
        <f>SUM(BUD_MIESZK_A!U179:U341)</f>
        <v>1000</v>
      </c>
      <c r="D175" s="309" t="s">
        <v>444</v>
      </c>
      <c r="E175" s="309" t="s">
        <v>443</v>
      </c>
      <c r="F175" s="299">
        <v>150</v>
      </c>
      <c r="G175" s="299">
        <v>100</v>
      </c>
      <c r="H175" s="299">
        <v>1950</v>
      </c>
      <c r="I175" s="309" t="s">
        <v>442</v>
      </c>
      <c r="J175" s="309" t="s">
        <v>442</v>
      </c>
      <c r="K175" s="309" t="s">
        <v>464</v>
      </c>
      <c r="L175" s="309" t="s">
        <v>465</v>
      </c>
      <c r="M175" s="314" t="s">
        <v>473</v>
      </c>
      <c r="N175" s="309" t="s">
        <v>455</v>
      </c>
      <c r="O175" s="309">
        <v>4</v>
      </c>
      <c r="P175" s="313">
        <f>IFERROR(Wyniki_ankiet[[#This Row],[Wielkość zużycia węgla w tonach (jeśli występuje)]]*1000/Wyniki_ankiet[[#This Row],[Powierzchnia ogrzewana w m2]],)</f>
        <v>40</v>
      </c>
      <c r="Q175" s="309">
        <v>0</v>
      </c>
      <c r="R175" s="312">
        <v>12000</v>
      </c>
      <c r="S175" s="312">
        <f>IFERROR(Wyniki_ankiet[[#This Row],[Wielkość zużycia drewna w kg (jeśli występuje)]]/Wyniki_ankiet[[#This Row],[Powierzchnia ogrzewana w m2]],)</f>
        <v>120</v>
      </c>
      <c r="T175" s="309">
        <v>0</v>
      </c>
      <c r="U175" s="309"/>
      <c r="V175" s="309">
        <f>IFERROR(Wyniki_ankiet[[#This Row],[Olej opałowy zużycie w litrach]]/Wyniki_ankiet[[#This Row],[Powierzchnia ogrzewana w m2]],)</f>
        <v>0</v>
      </c>
      <c r="X175" s="309" t="s">
        <v>442</v>
      </c>
      <c r="Y175" s="309" t="s">
        <v>225</v>
      </c>
      <c r="AA175" s="309" t="s">
        <v>444</v>
      </c>
      <c r="AB175" s="309">
        <f>IF(AND(Wyniki_ankiet[[#This Row],[Wielkość zużycia węgla w tonach (jeśli występuje)]]&gt;0,Wyniki_ankiet[[#This Row],[Wielkość zużycia drewna w kg (jeśli występuje)]]&gt;0),1,)</f>
        <v>1</v>
      </c>
      <c r="AC175" s="309">
        <f>IF(AND(Wyniki_ankiet[[#This Row],[Wielkość zużycia węgla w tonach (jeśli występuje)]]&gt;0,Wyniki_ankiet[[#This Row],[Wielkość zużycia drewna w kg (jeśli występuje)]]=0),1,)</f>
        <v>0</v>
      </c>
      <c r="AD175" s="309">
        <f>IF(AND(Wyniki_ankiet[[#This Row],[Wielkość zużycia drewna w kg (jeśli występuje)]]&gt;0,Wyniki_ankiet[[#This Row],[Wielkość zużycia węgla w tonach (jeśli występuje)]]=0),1,)</f>
        <v>0</v>
      </c>
      <c r="AE175" s="309">
        <f>IF(Wyniki_ankiet[[#This Row],[Wielkość zużycia gazu w m3 (jeśli występuje)]]&gt;0,1,)</f>
        <v>0</v>
      </c>
      <c r="AF175" s="309"/>
    </row>
    <row r="176" spans="1:32" ht="15.75" customHeight="1">
      <c r="A176" s="309">
        <v>172</v>
      </c>
      <c r="B176" s="309" t="s">
        <v>226</v>
      </c>
      <c r="C176" s="299">
        <f>SUM(BUD_MIESZK_A!U180:U342)</f>
        <v>1000</v>
      </c>
      <c r="D176" s="309" t="s">
        <v>225</v>
      </c>
      <c r="E176" s="309" t="s">
        <v>443</v>
      </c>
      <c r="F176" s="309" t="s">
        <v>225</v>
      </c>
      <c r="G176" s="309" t="s">
        <v>225</v>
      </c>
      <c r="H176" s="309" t="s">
        <v>225</v>
      </c>
      <c r="I176" s="309" t="s">
        <v>442</v>
      </c>
      <c r="J176" s="309" t="s">
        <v>225</v>
      </c>
      <c r="K176" s="309" t="s">
        <v>454</v>
      </c>
      <c r="L176" s="309" t="s">
        <v>446</v>
      </c>
      <c r="M176" s="314" t="s">
        <v>473</v>
      </c>
      <c r="N176" s="309" t="s">
        <v>452</v>
      </c>
      <c r="O176" s="309"/>
      <c r="P176" s="313">
        <f>IFERROR(Wyniki_ankiet[[#This Row],[Wielkość zużycia węgla w tonach (jeśli występuje)]]*1000/Wyniki_ankiet[[#This Row],[Powierzchnia ogrzewana w m2]],)</f>
        <v>0</v>
      </c>
      <c r="Q176" s="309">
        <v>0</v>
      </c>
      <c r="R176" s="312"/>
      <c r="S176" s="312">
        <f>IFERROR(Wyniki_ankiet[[#This Row],[Wielkość zużycia drewna w kg (jeśli występuje)]]/Wyniki_ankiet[[#This Row],[Powierzchnia ogrzewana w m2]],)</f>
        <v>0</v>
      </c>
      <c r="T176" s="309">
        <v>0</v>
      </c>
      <c r="U176" s="309"/>
      <c r="V176" s="309">
        <f>IFERROR(Wyniki_ankiet[[#This Row],[Olej opałowy zużycie w litrach]]/Wyniki_ankiet[[#This Row],[Powierzchnia ogrzewana w m2]],)</f>
        <v>0</v>
      </c>
      <c r="X176" s="309" t="s">
        <v>442</v>
      </c>
      <c r="Y176" s="309" t="s">
        <v>225</v>
      </c>
      <c r="AA176" s="309" t="s">
        <v>225</v>
      </c>
      <c r="AB176" s="309">
        <f>IF(AND(Wyniki_ankiet[[#This Row],[Wielkość zużycia węgla w tonach (jeśli występuje)]]&gt;0,Wyniki_ankiet[[#This Row],[Wielkość zużycia drewna w kg (jeśli występuje)]]&gt;0),1,)</f>
        <v>0</v>
      </c>
      <c r="AC176" s="309">
        <f>IF(AND(Wyniki_ankiet[[#This Row],[Wielkość zużycia węgla w tonach (jeśli występuje)]]&gt;0,Wyniki_ankiet[[#This Row],[Wielkość zużycia drewna w kg (jeśli występuje)]]=0),1,)</f>
        <v>0</v>
      </c>
      <c r="AD176" s="309">
        <f>IF(AND(Wyniki_ankiet[[#This Row],[Wielkość zużycia drewna w kg (jeśli występuje)]]&gt;0,Wyniki_ankiet[[#This Row],[Wielkość zużycia węgla w tonach (jeśli występuje)]]=0),1,)</f>
        <v>0</v>
      </c>
      <c r="AE176" s="309">
        <f>IF(Wyniki_ankiet[[#This Row],[Wielkość zużycia gazu w m3 (jeśli występuje)]]&gt;0,1,)</f>
        <v>0</v>
      </c>
      <c r="AF176" s="309"/>
    </row>
    <row r="177" spans="1:32" ht="15.75" hidden="1" customHeight="1">
      <c r="A177" s="309">
        <v>173</v>
      </c>
      <c r="B177" s="309" t="s">
        <v>226</v>
      </c>
      <c r="C177" s="299">
        <f>SUM(BUD_MIESZK_A!U181:U343)</f>
        <v>1000</v>
      </c>
      <c r="D177" s="309" t="s">
        <v>225</v>
      </c>
      <c r="E177" s="309" t="s">
        <v>443</v>
      </c>
      <c r="F177" s="299">
        <v>100</v>
      </c>
      <c r="G177" s="299">
        <v>100</v>
      </c>
      <c r="H177" s="309" t="s">
        <v>225</v>
      </c>
      <c r="I177" s="309" t="s">
        <v>444</v>
      </c>
      <c r="J177" s="309" t="s">
        <v>442</v>
      </c>
      <c r="K177" s="309" t="s">
        <v>445</v>
      </c>
      <c r="L177" s="309" t="s">
        <v>465</v>
      </c>
      <c r="M177" s="309" t="s">
        <v>478</v>
      </c>
      <c r="N177" s="309" t="s">
        <v>455</v>
      </c>
      <c r="O177" s="309">
        <v>3</v>
      </c>
      <c r="P177" s="313">
        <f>IFERROR(Wyniki_ankiet[[#This Row],[Wielkość zużycia węgla w tonach (jeśli występuje)]]*1000/Wyniki_ankiet[[#This Row],[Powierzchnia ogrzewana w m2]],)</f>
        <v>30</v>
      </c>
      <c r="Q177" s="309">
        <v>0</v>
      </c>
      <c r="R177" s="312">
        <v>2000</v>
      </c>
      <c r="S177" s="312">
        <f>IFERROR(Wyniki_ankiet[[#This Row],[Wielkość zużycia drewna w kg (jeśli występuje)]]/Wyniki_ankiet[[#This Row],[Powierzchnia ogrzewana w m2]],)</f>
        <v>20</v>
      </c>
      <c r="T177" s="309">
        <v>0</v>
      </c>
      <c r="U177" s="309"/>
      <c r="V177" s="309">
        <f>IFERROR(Wyniki_ankiet[[#This Row],[Olej opałowy zużycie w litrach]]/Wyniki_ankiet[[#This Row],[Powierzchnia ogrzewana w m2]],)</f>
        <v>0</v>
      </c>
      <c r="X177" s="309" t="s">
        <v>444</v>
      </c>
      <c r="Y177" s="309" t="s">
        <v>453</v>
      </c>
      <c r="AA177" s="309" t="s">
        <v>444</v>
      </c>
      <c r="AB177" s="309">
        <f>IF(AND(Wyniki_ankiet[[#This Row],[Wielkość zużycia węgla w tonach (jeśli występuje)]]&gt;0,Wyniki_ankiet[[#This Row],[Wielkość zużycia drewna w kg (jeśli występuje)]]&gt;0),1,)</f>
        <v>1</v>
      </c>
      <c r="AC177" s="309">
        <f>IF(AND(Wyniki_ankiet[[#This Row],[Wielkość zużycia węgla w tonach (jeśli występuje)]]&gt;0,Wyniki_ankiet[[#This Row],[Wielkość zużycia drewna w kg (jeśli występuje)]]=0),1,)</f>
        <v>0</v>
      </c>
      <c r="AD177" s="309">
        <f>IF(AND(Wyniki_ankiet[[#This Row],[Wielkość zużycia drewna w kg (jeśli występuje)]]&gt;0,Wyniki_ankiet[[#This Row],[Wielkość zużycia węgla w tonach (jeśli występuje)]]=0),1,)</f>
        <v>0</v>
      </c>
      <c r="AE177" s="309">
        <f>IF(Wyniki_ankiet[[#This Row],[Wielkość zużycia gazu w m3 (jeśli występuje)]]&gt;0,1,)</f>
        <v>0</v>
      </c>
      <c r="AF177" s="309"/>
    </row>
    <row r="178" spans="1:32" ht="15.75" customHeight="1">
      <c r="A178" s="309">
        <v>174</v>
      </c>
      <c r="B178" s="309" t="s">
        <v>226</v>
      </c>
      <c r="C178" s="299">
        <f>SUM(BUD_MIESZK_A!U182:U344)</f>
        <v>1000</v>
      </c>
      <c r="D178" s="309" t="s">
        <v>444</v>
      </c>
      <c r="E178" s="309" t="s">
        <v>443</v>
      </c>
      <c r="F178" s="299">
        <v>200</v>
      </c>
      <c r="G178" s="299">
        <v>200</v>
      </c>
      <c r="H178" s="309" t="s">
        <v>225</v>
      </c>
      <c r="I178" s="309" t="s">
        <v>442</v>
      </c>
      <c r="J178" s="309" t="s">
        <v>442</v>
      </c>
      <c r="K178" s="309" t="s">
        <v>445</v>
      </c>
      <c r="L178" s="309" t="s">
        <v>465</v>
      </c>
      <c r="M178" s="309" t="s">
        <v>447</v>
      </c>
      <c r="N178" s="309" t="s">
        <v>452</v>
      </c>
      <c r="O178" s="309">
        <v>5</v>
      </c>
      <c r="P178" s="313">
        <f>IFERROR(Wyniki_ankiet[[#This Row],[Wielkość zużycia węgla w tonach (jeśli występuje)]]*1000/Wyniki_ankiet[[#This Row],[Powierzchnia ogrzewana w m2]],)</f>
        <v>25</v>
      </c>
      <c r="Q178" s="309">
        <v>0</v>
      </c>
      <c r="R178" s="312"/>
      <c r="S178" s="312">
        <f>IFERROR(Wyniki_ankiet[[#This Row],[Wielkość zużycia drewna w kg (jeśli występuje)]]/Wyniki_ankiet[[#This Row],[Powierzchnia ogrzewana w m2]],)</f>
        <v>0</v>
      </c>
      <c r="T178" s="309">
        <v>0</v>
      </c>
      <c r="U178" s="309"/>
      <c r="V178" s="309">
        <f>IFERROR(Wyniki_ankiet[[#This Row],[Olej opałowy zużycie w litrach]]/Wyniki_ankiet[[#This Row],[Powierzchnia ogrzewana w m2]],)</f>
        <v>0</v>
      </c>
      <c r="X178" s="309" t="s">
        <v>442</v>
      </c>
      <c r="Y178" s="309" t="s">
        <v>225</v>
      </c>
      <c r="AA178" s="309" t="s">
        <v>444</v>
      </c>
      <c r="AB178" s="309">
        <f>IF(AND(Wyniki_ankiet[[#This Row],[Wielkość zużycia węgla w tonach (jeśli występuje)]]&gt;0,Wyniki_ankiet[[#This Row],[Wielkość zużycia drewna w kg (jeśli występuje)]]&gt;0),1,)</f>
        <v>0</v>
      </c>
      <c r="AC178" s="309">
        <f>IF(AND(Wyniki_ankiet[[#This Row],[Wielkość zużycia węgla w tonach (jeśli występuje)]]&gt;0,Wyniki_ankiet[[#This Row],[Wielkość zużycia drewna w kg (jeśli występuje)]]=0),1,)</f>
        <v>1</v>
      </c>
      <c r="AD178" s="309">
        <f>IF(AND(Wyniki_ankiet[[#This Row],[Wielkość zużycia drewna w kg (jeśli występuje)]]&gt;0,Wyniki_ankiet[[#This Row],[Wielkość zużycia węgla w tonach (jeśli występuje)]]=0),1,)</f>
        <v>0</v>
      </c>
      <c r="AE178" s="309">
        <f>IF(Wyniki_ankiet[[#This Row],[Wielkość zużycia gazu w m3 (jeśli występuje)]]&gt;0,1,)</f>
        <v>0</v>
      </c>
      <c r="AF178" s="309"/>
    </row>
    <row r="179" spans="1:32" ht="15.75" customHeight="1">
      <c r="A179" s="309">
        <v>175</v>
      </c>
      <c r="B179" s="309" t="s">
        <v>226</v>
      </c>
      <c r="C179" s="299">
        <f>SUM(BUD_MIESZK_A!U183:U345)</f>
        <v>1000</v>
      </c>
      <c r="D179" s="309" t="s">
        <v>225</v>
      </c>
      <c r="E179" s="309" t="s">
        <v>466</v>
      </c>
      <c r="F179" s="299">
        <v>66</v>
      </c>
      <c r="G179" s="299">
        <v>66</v>
      </c>
      <c r="H179" s="299">
        <v>1982</v>
      </c>
      <c r="I179" s="309" t="s">
        <v>442</v>
      </c>
      <c r="J179" s="309" t="s">
        <v>442</v>
      </c>
      <c r="K179" s="309" t="s">
        <v>445</v>
      </c>
      <c r="L179" s="309" t="s">
        <v>446</v>
      </c>
      <c r="M179" s="309" t="s">
        <v>451</v>
      </c>
      <c r="N179" s="309" t="s">
        <v>52</v>
      </c>
      <c r="O179" s="309">
        <v>3</v>
      </c>
      <c r="P179" s="313">
        <f>IFERROR(Wyniki_ankiet[[#This Row],[Wielkość zużycia węgla w tonach (jeśli występuje)]]*1000/Wyniki_ankiet[[#This Row],[Powierzchnia ogrzewana w m2]],)</f>
        <v>45.454545454545453</v>
      </c>
      <c r="Q179" s="309">
        <v>0</v>
      </c>
      <c r="R179" s="312"/>
      <c r="S179" s="312">
        <f>IFERROR(Wyniki_ankiet[[#This Row],[Wielkość zużycia drewna w kg (jeśli występuje)]]/Wyniki_ankiet[[#This Row],[Powierzchnia ogrzewana w m2]],)</f>
        <v>0</v>
      </c>
      <c r="T179" s="309" t="s">
        <v>505</v>
      </c>
      <c r="U179" s="309"/>
      <c r="V179" s="309">
        <f>IFERROR(Wyniki_ankiet[[#This Row],[Olej opałowy zużycie w litrach]]/Wyniki_ankiet[[#This Row],[Powierzchnia ogrzewana w m2]],)</f>
        <v>0</v>
      </c>
      <c r="X179" s="309" t="s">
        <v>442</v>
      </c>
      <c r="Y179" s="309" t="s">
        <v>225</v>
      </c>
      <c r="AA179" s="309" t="s">
        <v>444</v>
      </c>
      <c r="AB179" s="309">
        <f>IF(AND(Wyniki_ankiet[[#This Row],[Wielkość zużycia węgla w tonach (jeśli występuje)]]&gt;0,Wyniki_ankiet[[#This Row],[Wielkość zużycia drewna w kg (jeśli występuje)]]&gt;0),1,)</f>
        <v>0</v>
      </c>
      <c r="AC179" s="309">
        <f>IF(AND(Wyniki_ankiet[[#This Row],[Wielkość zużycia węgla w tonach (jeśli występuje)]]&gt;0,Wyniki_ankiet[[#This Row],[Wielkość zużycia drewna w kg (jeśli występuje)]]=0),1,)</f>
        <v>1</v>
      </c>
      <c r="AD179" s="309">
        <f>IF(AND(Wyniki_ankiet[[#This Row],[Wielkość zużycia drewna w kg (jeśli występuje)]]&gt;0,Wyniki_ankiet[[#This Row],[Wielkość zużycia węgla w tonach (jeśli występuje)]]=0),1,)</f>
        <v>0</v>
      </c>
      <c r="AE179" s="309">
        <f>IF(Wyniki_ankiet[[#This Row],[Wielkość zużycia gazu w m3 (jeśli występuje)]]&gt;0,1,)</f>
        <v>0</v>
      </c>
      <c r="AF179" s="309"/>
    </row>
    <row r="180" spans="1:32" ht="15.75" customHeight="1">
      <c r="A180" s="309">
        <v>176</v>
      </c>
      <c r="B180" s="309" t="s">
        <v>226</v>
      </c>
      <c r="C180" s="299">
        <f>SUM(BUD_MIESZK_A!U184:U346)</f>
        <v>1000</v>
      </c>
      <c r="D180" s="309" t="s">
        <v>442</v>
      </c>
      <c r="E180" s="309" t="s">
        <v>443</v>
      </c>
      <c r="F180" s="299">
        <v>66</v>
      </c>
      <c r="G180" s="299">
        <v>60</v>
      </c>
      <c r="H180" s="309" t="s">
        <v>225</v>
      </c>
      <c r="I180" s="309" t="s">
        <v>442</v>
      </c>
      <c r="J180" s="309" t="s">
        <v>442</v>
      </c>
      <c r="K180" s="309" t="s">
        <v>464</v>
      </c>
      <c r="L180" s="309" t="s">
        <v>446</v>
      </c>
      <c r="M180" s="309" t="s">
        <v>490</v>
      </c>
      <c r="N180" s="309" t="s">
        <v>452</v>
      </c>
      <c r="O180" s="309">
        <v>3</v>
      </c>
      <c r="P180" s="313">
        <f>IFERROR(Wyniki_ankiet[[#This Row],[Wielkość zużycia węgla w tonach (jeśli występuje)]]*1000/Wyniki_ankiet[[#This Row],[Powierzchnia ogrzewana w m2]],)</f>
        <v>50</v>
      </c>
      <c r="Q180" s="309">
        <v>0</v>
      </c>
      <c r="R180" s="312"/>
      <c r="S180" s="312">
        <f>IFERROR(Wyniki_ankiet[[#This Row],[Wielkość zużycia drewna w kg (jeśli występuje)]]/Wyniki_ankiet[[#This Row],[Powierzchnia ogrzewana w m2]],)</f>
        <v>0</v>
      </c>
      <c r="T180" s="309">
        <v>0</v>
      </c>
      <c r="U180" s="309"/>
      <c r="V180" s="309">
        <f>IFERROR(Wyniki_ankiet[[#This Row],[Olej opałowy zużycie w litrach]]/Wyniki_ankiet[[#This Row],[Powierzchnia ogrzewana w m2]],)</f>
        <v>0</v>
      </c>
      <c r="X180" s="309" t="s">
        <v>442</v>
      </c>
      <c r="Y180" s="309" t="s">
        <v>225</v>
      </c>
      <c r="AA180" s="309" t="s">
        <v>442</v>
      </c>
      <c r="AB180" s="309">
        <f>IF(AND(Wyniki_ankiet[[#This Row],[Wielkość zużycia węgla w tonach (jeśli występuje)]]&gt;0,Wyniki_ankiet[[#This Row],[Wielkość zużycia drewna w kg (jeśli występuje)]]&gt;0),1,)</f>
        <v>0</v>
      </c>
      <c r="AC180" s="309">
        <f>IF(AND(Wyniki_ankiet[[#This Row],[Wielkość zużycia węgla w tonach (jeśli występuje)]]&gt;0,Wyniki_ankiet[[#This Row],[Wielkość zużycia drewna w kg (jeśli występuje)]]=0),1,)</f>
        <v>1</v>
      </c>
      <c r="AD180" s="309">
        <f>IF(AND(Wyniki_ankiet[[#This Row],[Wielkość zużycia drewna w kg (jeśli występuje)]]&gt;0,Wyniki_ankiet[[#This Row],[Wielkość zużycia węgla w tonach (jeśli występuje)]]=0),1,)</f>
        <v>0</v>
      </c>
      <c r="AE180" s="309">
        <f>IF(Wyniki_ankiet[[#This Row],[Wielkość zużycia gazu w m3 (jeśli występuje)]]&gt;0,1,)</f>
        <v>0</v>
      </c>
      <c r="AF180" s="309"/>
    </row>
    <row r="181" spans="1:32" ht="15.75" hidden="1" customHeight="1">
      <c r="A181" s="309">
        <v>177</v>
      </c>
      <c r="B181" s="309" t="s">
        <v>226</v>
      </c>
      <c r="C181" s="299">
        <f>SUM(BUD_MIESZK_A!U185:U347)</f>
        <v>1000</v>
      </c>
      <c r="D181" s="309" t="s">
        <v>444</v>
      </c>
      <c r="E181" s="309" t="s">
        <v>443</v>
      </c>
      <c r="F181" s="299">
        <v>78</v>
      </c>
      <c r="G181" s="299">
        <v>78</v>
      </c>
      <c r="H181" s="299">
        <v>1902</v>
      </c>
      <c r="I181" s="309" t="s">
        <v>444</v>
      </c>
      <c r="J181" s="309" t="s">
        <v>442</v>
      </c>
      <c r="K181" s="309" t="s">
        <v>445</v>
      </c>
      <c r="L181" s="309" t="s">
        <v>446</v>
      </c>
      <c r="M181" s="314" t="s">
        <v>473</v>
      </c>
      <c r="N181" s="309" t="s">
        <v>455</v>
      </c>
      <c r="O181" s="309">
        <v>3</v>
      </c>
      <c r="P181" s="313">
        <f>IFERROR(Wyniki_ankiet[[#This Row],[Wielkość zużycia węgla w tonach (jeśli występuje)]]*1000/Wyniki_ankiet[[#This Row],[Powierzchnia ogrzewana w m2]],)</f>
        <v>38.46153846153846</v>
      </c>
      <c r="Q181" s="309">
        <v>0</v>
      </c>
      <c r="R181" s="312">
        <v>18000</v>
      </c>
      <c r="S181" s="312">
        <f>IFERROR(Wyniki_ankiet[[#This Row],[Wielkość zużycia drewna w kg (jeśli występuje)]]/Wyniki_ankiet[[#This Row],[Powierzchnia ogrzewana w m2]],)</f>
        <v>230.76923076923077</v>
      </c>
      <c r="T181" s="309">
        <v>0</v>
      </c>
      <c r="U181" s="309"/>
      <c r="V181" s="309">
        <f>IFERROR(Wyniki_ankiet[[#This Row],[Olej opałowy zużycie w litrach]]/Wyniki_ankiet[[#This Row],[Powierzchnia ogrzewana w m2]],)</f>
        <v>0</v>
      </c>
      <c r="X181" s="309" t="s">
        <v>442</v>
      </c>
      <c r="Y181" s="309" t="s">
        <v>225</v>
      </c>
      <c r="AA181" s="309" t="s">
        <v>442</v>
      </c>
      <c r="AB181" s="309">
        <f>IF(AND(Wyniki_ankiet[[#This Row],[Wielkość zużycia węgla w tonach (jeśli występuje)]]&gt;0,Wyniki_ankiet[[#This Row],[Wielkość zużycia drewna w kg (jeśli występuje)]]&gt;0),1,)</f>
        <v>1</v>
      </c>
      <c r="AC181" s="309">
        <f>IF(AND(Wyniki_ankiet[[#This Row],[Wielkość zużycia węgla w tonach (jeśli występuje)]]&gt;0,Wyniki_ankiet[[#This Row],[Wielkość zużycia drewna w kg (jeśli występuje)]]=0),1,)</f>
        <v>0</v>
      </c>
      <c r="AD181" s="309">
        <f>IF(AND(Wyniki_ankiet[[#This Row],[Wielkość zużycia drewna w kg (jeśli występuje)]]&gt;0,Wyniki_ankiet[[#This Row],[Wielkość zużycia węgla w tonach (jeśli występuje)]]=0),1,)</f>
        <v>0</v>
      </c>
      <c r="AE181" s="309">
        <f>IF(Wyniki_ankiet[[#This Row],[Wielkość zużycia gazu w m3 (jeśli występuje)]]&gt;0,1,)</f>
        <v>0</v>
      </c>
      <c r="AF181" s="309"/>
    </row>
    <row r="182" spans="1:32" ht="15.75" customHeight="1">
      <c r="A182" s="309">
        <v>178</v>
      </c>
      <c r="B182" s="309" t="s">
        <v>226</v>
      </c>
      <c r="C182" s="299">
        <f>SUM(BUD_MIESZK_A!U186:U348)</f>
        <v>1000</v>
      </c>
      <c r="D182" s="309" t="s">
        <v>225</v>
      </c>
      <c r="E182" s="309" t="s">
        <v>474</v>
      </c>
      <c r="F182" s="299">
        <v>50</v>
      </c>
      <c r="G182" s="299">
        <v>50</v>
      </c>
      <c r="H182" s="299">
        <v>1900</v>
      </c>
      <c r="I182" s="309" t="s">
        <v>444</v>
      </c>
      <c r="J182" s="309" t="s">
        <v>442</v>
      </c>
      <c r="K182" s="309" t="s">
        <v>445</v>
      </c>
      <c r="L182" s="309" t="s">
        <v>446</v>
      </c>
      <c r="M182" s="309" t="s">
        <v>451</v>
      </c>
      <c r="N182" s="309" t="s">
        <v>452</v>
      </c>
      <c r="O182" s="309">
        <v>5</v>
      </c>
      <c r="P182" s="313">
        <f>IFERROR(Wyniki_ankiet[[#This Row],[Wielkość zużycia węgla w tonach (jeśli występuje)]]*1000/Wyniki_ankiet[[#This Row],[Powierzchnia ogrzewana w m2]],)</f>
        <v>100</v>
      </c>
      <c r="Q182" s="309">
        <v>0</v>
      </c>
      <c r="R182" s="312"/>
      <c r="S182" s="312">
        <f>IFERROR(Wyniki_ankiet[[#This Row],[Wielkość zużycia drewna w kg (jeśli występuje)]]/Wyniki_ankiet[[#This Row],[Powierzchnia ogrzewana w m2]],)</f>
        <v>0</v>
      </c>
      <c r="T182" s="309">
        <v>0</v>
      </c>
      <c r="U182" s="309"/>
      <c r="V182" s="309">
        <f>IFERROR(Wyniki_ankiet[[#This Row],[Olej opałowy zużycie w litrach]]/Wyniki_ankiet[[#This Row],[Powierzchnia ogrzewana w m2]],)</f>
        <v>0</v>
      </c>
      <c r="X182" s="309" t="s">
        <v>442</v>
      </c>
      <c r="Y182" s="309" t="s">
        <v>225</v>
      </c>
      <c r="AA182" s="309" t="s">
        <v>444</v>
      </c>
      <c r="AB182" s="309">
        <f>IF(AND(Wyniki_ankiet[[#This Row],[Wielkość zużycia węgla w tonach (jeśli występuje)]]&gt;0,Wyniki_ankiet[[#This Row],[Wielkość zużycia drewna w kg (jeśli występuje)]]&gt;0),1,)</f>
        <v>0</v>
      </c>
      <c r="AC182" s="309">
        <f>IF(AND(Wyniki_ankiet[[#This Row],[Wielkość zużycia węgla w tonach (jeśli występuje)]]&gt;0,Wyniki_ankiet[[#This Row],[Wielkość zużycia drewna w kg (jeśli występuje)]]=0),1,)</f>
        <v>1</v>
      </c>
      <c r="AD182" s="309">
        <f>IF(AND(Wyniki_ankiet[[#This Row],[Wielkość zużycia drewna w kg (jeśli występuje)]]&gt;0,Wyniki_ankiet[[#This Row],[Wielkość zużycia węgla w tonach (jeśli występuje)]]=0),1,)</f>
        <v>0</v>
      </c>
      <c r="AE182" s="309">
        <f>IF(Wyniki_ankiet[[#This Row],[Wielkość zużycia gazu w m3 (jeśli występuje)]]&gt;0,1,)</f>
        <v>0</v>
      </c>
      <c r="AF182" s="309"/>
    </row>
    <row r="183" spans="1:32" ht="15.75" hidden="1" customHeight="1">
      <c r="A183" s="309">
        <v>179</v>
      </c>
      <c r="B183" s="309" t="s">
        <v>226</v>
      </c>
      <c r="C183" s="299">
        <f>SUM(BUD_MIESZK_A!U187:U349)</f>
        <v>1000</v>
      </c>
      <c r="D183" s="309" t="s">
        <v>442</v>
      </c>
      <c r="E183" s="309" t="s">
        <v>466</v>
      </c>
      <c r="F183" s="299">
        <v>52</v>
      </c>
      <c r="G183" s="299">
        <v>52</v>
      </c>
      <c r="H183" s="299">
        <v>1970</v>
      </c>
      <c r="I183" s="309" t="s">
        <v>442</v>
      </c>
      <c r="J183" s="309" t="s">
        <v>442</v>
      </c>
      <c r="K183" s="309" t="s">
        <v>445</v>
      </c>
      <c r="L183" s="309" t="s">
        <v>446</v>
      </c>
      <c r="M183" s="314" t="s">
        <v>473</v>
      </c>
      <c r="N183" s="309" t="s">
        <v>455</v>
      </c>
      <c r="O183" s="309">
        <v>2</v>
      </c>
      <c r="P183" s="313">
        <f>IFERROR(Wyniki_ankiet[[#This Row],[Wielkość zużycia węgla w tonach (jeśli występuje)]]*1000/Wyniki_ankiet[[#This Row],[Powierzchnia ogrzewana w m2]],)</f>
        <v>38.46153846153846</v>
      </c>
      <c r="Q183" s="309">
        <v>0</v>
      </c>
      <c r="R183" s="312">
        <v>1800</v>
      </c>
      <c r="S183" s="312">
        <f>IFERROR(Wyniki_ankiet[[#This Row],[Wielkość zużycia drewna w kg (jeśli występuje)]]/Wyniki_ankiet[[#This Row],[Powierzchnia ogrzewana w m2]],)</f>
        <v>34.615384615384613</v>
      </c>
      <c r="T183" s="309">
        <v>0</v>
      </c>
      <c r="U183" s="309"/>
      <c r="V183" s="309">
        <f>IFERROR(Wyniki_ankiet[[#This Row],[Olej opałowy zużycie w litrach]]/Wyniki_ankiet[[#This Row],[Powierzchnia ogrzewana w m2]],)</f>
        <v>0</v>
      </c>
      <c r="X183" s="309" t="s">
        <v>442</v>
      </c>
      <c r="Y183" s="309" t="s">
        <v>225</v>
      </c>
      <c r="AA183" s="309" t="s">
        <v>442</v>
      </c>
      <c r="AB183" s="309">
        <f>IF(AND(Wyniki_ankiet[[#This Row],[Wielkość zużycia węgla w tonach (jeśli występuje)]]&gt;0,Wyniki_ankiet[[#This Row],[Wielkość zużycia drewna w kg (jeśli występuje)]]&gt;0),1,)</f>
        <v>1</v>
      </c>
      <c r="AC183" s="309">
        <f>IF(AND(Wyniki_ankiet[[#This Row],[Wielkość zużycia węgla w tonach (jeśli występuje)]]&gt;0,Wyniki_ankiet[[#This Row],[Wielkość zużycia drewna w kg (jeśli występuje)]]=0),1,)</f>
        <v>0</v>
      </c>
      <c r="AD183" s="309">
        <f>IF(AND(Wyniki_ankiet[[#This Row],[Wielkość zużycia drewna w kg (jeśli występuje)]]&gt;0,Wyniki_ankiet[[#This Row],[Wielkość zużycia węgla w tonach (jeśli występuje)]]=0),1,)</f>
        <v>0</v>
      </c>
      <c r="AE183" s="309">
        <f>IF(Wyniki_ankiet[[#This Row],[Wielkość zużycia gazu w m3 (jeśli występuje)]]&gt;0,1,)</f>
        <v>0</v>
      </c>
      <c r="AF183" s="309"/>
    </row>
    <row r="184" spans="1:32" ht="15.75" customHeight="1">
      <c r="A184" s="309">
        <v>180</v>
      </c>
      <c r="B184" s="309" t="s">
        <v>226</v>
      </c>
      <c r="C184" s="299">
        <f>SUM(BUD_MIESZK_A!U188:U350)</f>
        <v>1000</v>
      </c>
      <c r="D184" s="309" t="s">
        <v>442</v>
      </c>
      <c r="E184" s="309" t="s">
        <v>466</v>
      </c>
      <c r="F184" s="299">
        <v>59</v>
      </c>
      <c r="G184" s="299">
        <v>59</v>
      </c>
      <c r="H184" s="299">
        <v>1972</v>
      </c>
      <c r="I184" s="309" t="s">
        <v>444</v>
      </c>
      <c r="J184" s="309" t="s">
        <v>444</v>
      </c>
      <c r="K184" s="309" t="s">
        <v>445</v>
      </c>
      <c r="L184" s="309" t="s">
        <v>446</v>
      </c>
      <c r="M184" s="314" t="s">
        <v>473</v>
      </c>
      <c r="N184" s="309" t="s">
        <v>480</v>
      </c>
      <c r="O184" s="309">
        <v>3</v>
      </c>
      <c r="P184" s="313">
        <f>IFERROR(Wyniki_ankiet[[#This Row],[Wielkość zużycia węgla w tonach (jeśli występuje)]]*1000/Wyniki_ankiet[[#This Row],[Powierzchnia ogrzewana w m2]],)</f>
        <v>50.847457627118644</v>
      </c>
      <c r="Q184" s="309">
        <v>0</v>
      </c>
      <c r="R184" s="312"/>
      <c r="S184" s="312">
        <f>IFERROR(Wyniki_ankiet[[#This Row],[Wielkość zużycia drewna w kg (jeśli występuje)]]/Wyniki_ankiet[[#This Row],[Powierzchnia ogrzewana w m2]],)</f>
        <v>0</v>
      </c>
      <c r="T184" s="309">
        <v>0</v>
      </c>
      <c r="U184" s="309"/>
      <c r="V184" s="309">
        <f>IFERROR(Wyniki_ankiet[[#This Row],[Olej opałowy zużycie w litrach]]/Wyniki_ankiet[[#This Row],[Powierzchnia ogrzewana w m2]],)</f>
        <v>0</v>
      </c>
      <c r="X184" s="309" t="s">
        <v>442</v>
      </c>
      <c r="Y184" s="309" t="s">
        <v>225</v>
      </c>
      <c r="AA184" s="309" t="s">
        <v>442</v>
      </c>
      <c r="AB184" s="309">
        <f>IF(AND(Wyniki_ankiet[[#This Row],[Wielkość zużycia węgla w tonach (jeśli występuje)]]&gt;0,Wyniki_ankiet[[#This Row],[Wielkość zużycia drewna w kg (jeśli występuje)]]&gt;0),1,)</f>
        <v>0</v>
      </c>
      <c r="AC184" s="309">
        <f>IF(AND(Wyniki_ankiet[[#This Row],[Wielkość zużycia węgla w tonach (jeśli występuje)]]&gt;0,Wyniki_ankiet[[#This Row],[Wielkość zużycia drewna w kg (jeśli występuje)]]=0),1,)</f>
        <v>1</v>
      </c>
      <c r="AD184" s="309">
        <f>IF(AND(Wyniki_ankiet[[#This Row],[Wielkość zużycia drewna w kg (jeśli występuje)]]&gt;0,Wyniki_ankiet[[#This Row],[Wielkość zużycia węgla w tonach (jeśli występuje)]]=0),1,)</f>
        <v>0</v>
      </c>
      <c r="AE184" s="309">
        <f>IF(Wyniki_ankiet[[#This Row],[Wielkość zużycia gazu w m3 (jeśli występuje)]]&gt;0,1,)</f>
        <v>0</v>
      </c>
      <c r="AF184" s="309"/>
    </row>
    <row r="185" spans="1:32" ht="15.75" hidden="1" customHeight="1">
      <c r="A185" s="309">
        <v>181</v>
      </c>
      <c r="B185" s="309" t="s">
        <v>226</v>
      </c>
      <c r="C185" s="299">
        <f>SUM(BUD_MIESZK_A!U189:U351)</f>
        <v>1000</v>
      </c>
      <c r="D185" s="309" t="s">
        <v>442</v>
      </c>
      <c r="E185" s="309" t="s">
        <v>443</v>
      </c>
      <c r="F185" s="299">
        <v>80</v>
      </c>
      <c r="G185" s="299">
        <v>80</v>
      </c>
      <c r="H185" s="309" t="s">
        <v>225</v>
      </c>
      <c r="I185" s="309" t="s">
        <v>442</v>
      </c>
      <c r="J185" s="309" t="s">
        <v>442</v>
      </c>
      <c r="K185" s="309" t="s">
        <v>454</v>
      </c>
      <c r="L185" s="309" t="s">
        <v>446</v>
      </c>
      <c r="M185" s="309" t="s">
        <v>490</v>
      </c>
      <c r="N185" s="309" t="s">
        <v>455</v>
      </c>
      <c r="O185" s="309">
        <v>4</v>
      </c>
      <c r="P185" s="313">
        <f>IFERROR(Wyniki_ankiet[[#This Row],[Wielkość zużycia węgla w tonach (jeśli występuje)]]*1000/Wyniki_ankiet[[#This Row],[Powierzchnia ogrzewana w m2]],)</f>
        <v>50</v>
      </c>
      <c r="Q185" s="309">
        <v>0</v>
      </c>
      <c r="R185" s="312">
        <v>100</v>
      </c>
      <c r="S185" s="312">
        <f>IFERROR(Wyniki_ankiet[[#This Row],[Wielkość zużycia drewna w kg (jeśli występuje)]]/Wyniki_ankiet[[#This Row],[Powierzchnia ogrzewana w m2]],)</f>
        <v>1.25</v>
      </c>
      <c r="T185" s="309">
        <v>0</v>
      </c>
      <c r="U185" s="309"/>
      <c r="V185" s="309">
        <f>IFERROR(Wyniki_ankiet[[#This Row],[Olej opałowy zużycie w litrach]]/Wyniki_ankiet[[#This Row],[Powierzchnia ogrzewana w m2]],)</f>
        <v>0</v>
      </c>
      <c r="X185" s="309" t="s">
        <v>442</v>
      </c>
      <c r="Y185" s="309" t="s">
        <v>225</v>
      </c>
      <c r="AA185" s="309" t="s">
        <v>444</v>
      </c>
      <c r="AB185" s="309">
        <f>IF(AND(Wyniki_ankiet[[#This Row],[Wielkość zużycia węgla w tonach (jeśli występuje)]]&gt;0,Wyniki_ankiet[[#This Row],[Wielkość zużycia drewna w kg (jeśli występuje)]]&gt;0),1,)</f>
        <v>1</v>
      </c>
      <c r="AC185" s="309">
        <f>IF(AND(Wyniki_ankiet[[#This Row],[Wielkość zużycia węgla w tonach (jeśli występuje)]]&gt;0,Wyniki_ankiet[[#This Row],[Wielkość zużycia drewna w kg (jeśli występuje)]]=0),1,)</f>
        <v>0</v>
      </c>
      <c r="AD185" s="309">
        <f>IF(AND(Wyniki_ankiet[[#This Row],[Wielkość zużycia drewna w kg (jeśli występuje)]]&gt;0,Wyniki_ankiet[[#This Row],[Wielkość zużycia węgla w tonach (jeśli występuje)]]=0),1,)</f>
        <v>0</v>
      </c>
      <c r="AE185" s="309">
        <f>IF(Wyniki_ankiet[[#This Row],[Wielkość zużycia gazu w m3 (jeśli występuje)]]&gt;0,1,)</f>
        <v>0</v>
      </c>
      <c r="AF185" s="309"/>
    </row>
    <row r="186" spans="1:32" ht="15.75" customHeight="1">
      <c r="A186" s="309">
        <v>182</v>
      </c>
      <c r="B186" s="309" t="s">
        <v>226</v>
      </c>
      <c r="C186" s="299">
        <f>SUM(BUD_MIESZK_A!U190:U352)</f>
        <v>1000</v>
      </c>
      <c r="D186" s="309" t="s">
        <v>225</v>
      </c>
      <c r="E186" s="309" t="s">
        <v>443</v>
      </c>
      <c r="F186" s="309" t="s">
        <v>225</v>
      </c>
      <c r="G186" s="309" t="s">
        <v>225</v>
      </c>
      <c r="H186" s="309" t="s">
        <v>225</v>
      </c>
      <c r="I186" s="309" t="s">
        <v>442</v>
      </c>
      <c r="J186" s="309" t="s">
        <v>225</v>
      </c>
      <c r="K186" s="309" t="s">
        <v>454</v>
      </c>
      <c r="L186" s="309" t="s">
        <v>446</v>
      </c>
      <c r="M186" s="314" t="s">
        <v>473</v>
      </c>
      <c r="N186" s="309" t="s">
        <v>452</v>
      </c>
      <c r="O186" s="309"/>
      <c r="P186" s="313">
        <f>IFERROR(Wyniki_ankiet[[#This Row],[Wielkość zużycia węgla w tonach (jeśli występuje)]]*1000/Wyniki_ankiet[[#This Row],[Powierzchnia ogrzewana w m2]],)</f>
        <v>0</v>
      </c>
      <c r="Q186" s="309">
        <v>0</v>
      </c>
      <c r="R186" s="312"/>
      <c r="S186" s="312">
        <f>IFERROR(Wyniki_ankiet[[#This Row],[Wielkość zużycia drewna w kg (jeśli występuje)]]/Wyniki_ankiet[[#This Row],[Powierzchnia ogrzewana w m2]],)</f>
        <v>0</v>
      </c>
      <c r="T186" s="309">
        <v>0</v>
      </c>
      <c r="U186" s="309"/>
      <c r="V186" s="309">
        <f>IFERROR(Wyniki_ankiet[[#This Row],[Olej opałowy zużycie w litrach]]/Wyniki_ankiet[[#This Row],[Powierzchnia ogrzewana w m2]],)</f>
        <v>0</v>
      </c>
      <c r="X186" s="309" t="s">
        <v>442</v>
      </c>
      <c r="Y186" s="309" t="s">
        <v>225</v>
      </c>
      <c r="AA186" s="309" t="s">
        <v>225</v>
      </c>
      <c r="AB186" s="309">
        <f>IF(AND(Wyniki_ankiet[[#This Row],[Wielkość zużycia węgla w tonach (jeśli występuje)]]&gt;0,Wyniki_ankiet[[#This Row],[Wielkość zużycia drewna w kg (jeśli występuje)]]&gt;0),1,)</f>
        <v>0</v>
      </c>
      <c r="AC186" s="309">
        <f>IF(AND(Wyniki_ankiet[[#This Row],[Wielkość zużycia węgla w tonach (jeśli występuje)]]&gt;0,Wyniki_ankiet[[#This Row],[Wielkość zużycia drewna w kg (jeśli występuje)]]=0),1,)</f>
        <v>0</v>
      </c>
      <c r="AD186" s="309">
        <f>IF(AND(Wyniki_ankiet[[#This Row],[Wielkość zużycia drewna w kg (jeśli występuje)]]&gt;0,Wyniki_ankiet[[#This Row],[Wielkość zużycia węgla w tonach (jeśli występuje)]]=0),1,)</f>
        <v>0</v>
      </c>
      <c r="AE186" s="309">
        <f>IF(Wyniki_ankiet[[#This Row],[Wielkość zużycia gazu w m3 (jeśli występuje)]]&gt;0,1,)</f>
        <v>0</v>
      </c>
      <c r="AF186" s="309"/>
    </row>
    <row r="187" spans="1:32" ht="15.75" hidden="1" customHeight="1">
      <c r="A187" s="309">
        <v>183</v>
      </c>
      <c r="B187" s="309" t="s">
        <v>226</v>
      </c>
      <c r="C187" s="299">
        <f>SUM(BUD_MIESZK_A!U191:U353)</f>
        <v>0</v>
      </c>
      <c r="D187" s="309" t="s">
        <v>225</v>
      </c>
      <c r="E187" s="309" t="s">
        <v>466</v>
      </c>
      <c r="F187" s="299">
        <v>70</v>
      </c>
      <c r="G187" s="299">
        <v>70</v>
      </c>
      <c r="H187" s="299">
        <v>1902</v>
      </c>
      <c r="I187" s="309" t="s">
        <v>444</v>
      </c>
      <c r="J187" s="309" t="s">
        <v>444</v>
      </c>
      <c r="K187" s="309" t="s">
        <v>445</v>
      </c>
      <c r="L187" s="309" t="s">
        <v>446</v>
      </c>
      <c r="M187" s="309" t="s">
        <v>451</v>
      </c>
      <c r="N187" s="309" t="s">
        <v>455</v>
      </c>
      <c r="O187" s="309">
        <v>2</v>
      </c>
      <c r="P187" s="313">
        <f>IFERROR(Wyniki_ankiet[[#This Row],[Wielkość zużycia węgla w tonach (jeśli występuje)]]*1000/Wyniki_ankiet[[#This Row],[Powierzchnia ogrzewana w m2]],)</f>
        <v>28.571428571428573</v>
      </c>
      <c r="Q187" s="309">
        <v>0</v>
      </c>
      <c r="R187" s="312">
        <v>1000</v>
      </c>
      <c r="S187" s="312">
        <f>IFERROR(Wyniki_ankiet[[#This Row],[Wielkość zużycia drewna w kg (jeśli występuje)]]/Wyniki_ankiet[[#This Row],[Powierzchnia ogrzewana w m2]],)</f>
        <v>14.285714285714286</v>
      </c>
      <c r="T187" s="309">
        <v>0</v>
      </c>
      <c r="U187" s="309"/>
      <c r="V187" s="309">
        <f>IFERROR(Wyniki_ankiet[[#This Row],[Olej opałowy zużycie w litrach]]/Wyniki_ankiet[[#This Row],[Powierzchnia ogrzewana w m2]],)</f>
        <v>0</v>
      </c>
      <c r="X187" s="309" t="s">
        <v>442</v>
      </c>
      <c r="Y187" s="309" t="s">
        <v>225</v>
      </c>
      <c r="AA187" s="309" t="s">
        <v>444</v>
      </c>
      <c r="AB187" s="309">
        <f>IF(AND(Wyniki_ankiet[[#This Row],[Wielkość zużycia węgla w tonach (jeśli występuje)]]&gt;0,Wyniki_ankiet[[#This Row],[Wielkość zużycia drewna w kg (jeśli występuje)]]&gt;0),1,)</f>
        <v>1</v>
      </c>
      <c r="AC187" s="309">
        <f>IF(AND(Wyniki_ankiet[[#This Row],[Wielkość zużycia węgla w tonach (jeśli występuje)]]&gt;0,Wyniki_ankiet[[#This Row],[Wielkość zużycia drewna w kg (jeśli występuje)]]=0),1,)</f>
        <v>0</v>
      </c>
      <c r="AD187" s="309">
        <f>IF(AND(Wyniki_ankiet[[#This Row],[Wielkość zużycia drewna w kg (jeśli występuje)]]&gt;0,Wyniki_ankiet[[#This Row],[Wielkość zużycia węgla w tonach (jeśli występuje)]]=0),1,)</f>
        <v>0</v>
      </c>
      <c r="AE187" s="309">
        <f>IF(Wyniki_ankiet[[#This Row],[Wielkość zużycia gazu w m3 (jeśli występuje)]]&gt;0,1,)</f>
        <v>0</v>
      </c>
      <c r="AF187" s="309"/>
    </row>
    <row r="188" spans="1:32" ht="15.75" customHeight="1">
      <c r="A188" s="309">
        <v>184</v>
      </c>
      <c r="B188" s="309" t="s">
        <v>226</v>
      </c>
      <c r="C188" s="299">
        <f>SUM(BUD_MIESZK_A!U192:U354)</f>
        <v>0</v>
      </c>
      <c r="D188" s="309" t="s">
        <v>442</v>
      </c>
      <c r="E188" s="309" t="s">
        <v>466</v>
      </c>
      <c r="F188" s="299">
        <v>120</v>
      </c>
      <c r="G188" s="299">
        <v>120</v>
      </c>
      <c r="H188" s="299">
        <v>1958</v>
      </c>
      <c r="I188" s="309" t="s">
        <v>444</v>
      </c>
      <c r="J188" s="309" t="s">
        <v>444</v>
      </c>
      <c r="K188" s="309" t="s">
        <v>445</v>
      </c>
      <c r="L188" s="309" t="s">
        <v>446</v>
      </c>
      <c r="M188" s="314" t="s">
        <v>473</v>
      </c>
      <c r="N188" s="309" t="s">
        <v>452</v>
      </c>
      <c r="O188" s="309">
        <v>1.5</v>
      </c>
      <c r="P188" s="313">
        <f>IFERROR(Wyniki_ankiet[[#This Row],[Wielkość zużycia węgla w tonach (jeśli występuje)]]*1000/Wyniki_ankiet[[#This Row],[Powierzchnia ogrzewana w m2]],)</f>
        <v>12.5</v>
      </c>
      <c r="Q188" s="309">
        <v>0</v>
      </c>
      <c r="R188" s="312"/>
      <c r="S188" s="312">
        <f>IFERROR(Wyniki_ankiet[[#This Row],[Wielkość zużycia drewna w kg (jeśli występuje)]]/Wyniki_ankiet[[#This Row],[Powierzchnia ogrzewana w m2]],)</f>
        <v>0</v>
      </c>
      <c r="T188" s="309">
        <v>0</v>
      </c>
      <c r="U188" s="309"/>
      <c r="V188" s="309">
        <f>IFERROR(Wyniki_ankiet[[#This Row],[Olej opałowy zużycie w litrach]]/Wyniki_ankiet[[#This Row],[Powierzchnia ogrzewana w m2]],)</f>
        <v>0</v>
      </c>
      <c r="X188" s="309" t="s">
        <v>442</v>
      </c>
      <c r="Y188" s="309" t="s">
        <v>225</v>
      </c>
      <c r="AA188" s="309" t="s">
        <v>442</v>
      </c>
      <c r="AB188" s="309">
        <f>IF(AND(Wyniki_ankiet[[#This Row],[Wielkość zużycia węgla w tonach (jeśli występuje)]]&gt;0,Wyniki_ankiet[[#This Row],[Wielkość zużycia drewna w kg (jeśli występuje)]]&gt;0),1,)</f>
        <v>0</v>
      </c>
      <c r="AC188" s="309">
        <f>IF(AND(Wyniki_ankiet[[#This Row],[Wielkość zużycia węgla w tonach (jeśli występuje)]]&gt;0,Wyniki_ankiet[[#This Row],[Wielkość zużycia drewna w kg (jeśli występuje)]]=0),1,)</f>
        <v>1</v>
      </c>
      <c r="AD188" s="309">
        <f>IF(AND(Wyniki_ankiet[[#This Row],[Wielkość zużycia drewna w kg (jeśli występuje)]]&gt;0,Wyniki_ankiet[[#This Row],[Wielkość zużycia węgla w tonach (jeśli występuje)]]=0),1,)</f>
        <v>0</v>
      </c>
      <c r="AE188" s="309">
        <f>IF(Wyniki_ankiet[[#This Row],[Wielkość zużycia gazu w m3 (jeśli występuje)]]&gt;0,1,)</f>
        <v>0</v>
      </c>
      <c r="AF188" s="309"/>
    </row>
    <row r="189" spans="1:32" ht="15.75" customHeight="1">
      <c r="A189" s="309">
        <v>185</v>
      </c>
      <c r="B189" s="309" t="s">
        <v>226</v>
      </c>
      <c r="C189" s="299">
        <f>SUM(BUD_MIESZK_A!U193:U355)</f>
        <v>0</v>
      </c>
      <c r="D189" s="309" t="s">
        <v>442</v>
      </c>
      <c r="E189" s="309" t="s">
        <v>443</v>
      </c>
      <c r="F189" s="299">
        <v>120</v>
      </c>
      <c r="G189" s="299">
        <v>110</v>
      </c>
      <c r="H189" s="299">
        <v>2004</v>
      </c>
      <c r="I189" s="309" t="s">
        <v>444</v>
      </c>
      <c r="J189" s="309" t="s">
        <v>444</v>
      </c>
      <c r="K189" s="309" t="s">
        <v>445</v>
      </c>
      <c r="L189" s="309" t="s">
        <v>446</v>
      </c>
      <c r="M189" s="309" t="s">
        <v>451</v>
      </c>
      <c r="N189" s="309" t="s">
        <v>452</v>
      </c>
      <c r="O189" s="309">
        <v>4</v>
      </c>
      <c r="P189" s="313">
        <f>IFERROR(Wyniki_ankiet[[#This Row],[Wielkość zużycia węgla w tonach (jeśli występuje)]]*1000/Wyniki_ankiet[[#This Row],[Powierzchnia ogrzewana w m2]],)</f>
        <v>36.363636363636367</v>
      </c>
      <c r="Q189" s="309">
        <v>0</v>
      </c>
      <c r="R189" s="312"/>
      <c r="S189" s="312">
        <f>IFERROR(Wyniki_ankiet[[#This Row],[Wielkość zużycia drewna w kg (jeśli występuje)]]/Wyniki_ankiet[[#This Row],[Powierzchnia ogrzewana w m2]],)</f>
        <v>0</v>
      </c>
      <c r="T189" s="309">
        <v>0</v>
      </c>
      <c r="U189" s="309"/>
      <c r="V189" s="309">
        <f>IFERROR(Wyniki_ankiet[[#This Row],[Olej opałowy zużycie w litrach]]/Wyniki_ankiet[[#This Row],[Powierzchnia ogrzewana w m2]],)</f>
        <v>0</v>
      </c>
      <c r="X189" s="309" t="s">
        <v>442</v>
      </c>
      <c r="Y189" s="309" t="s">
        <v>225</v>
      </c>
      <c r="AA189" s="309" t="s">
        <v>444</v>
      </c>
      <c r="AB189" s="309">
        <f>IF(AND(Wyniki_ankiet[[#This Row],[Wielkość zużycia węgla w tonach (jeśli występuje)]]&gt;0,Wyniki_ankiet[[#This Row],[Wielkość zużycia drewna w kg (jeśli występuje)]]&gt;0),1,)</f>
        <v>0</v>
      </c>
      <c r="AC189" s="309">
        <f>IF(AND(Wyniki_ankiet[[#This Row],[Wielkość zużycia węgla w tonach (jeśli występuje)]]&gt;0,Wyniki_ankiet[[#This Row],[Wielkość zużycia drewna w kg (jeśli występuje)]]=0),1,)</f>
        <v>1</v>
      </c>
      <c r="AD189" s="309">
        <f>IF(AND(Wyniki_ankiet[[#This Row],[Wielkość zużycia drewna w kg (jeśli występuje)]]&gt;0,Wyniki_ankiet[[#This Row],[Wielkość zużycia węgla w tonach (jeśli występuje)]]=0),1,)</f>
        <v>0</v>
      </c>
      <c r="AE189" s="309">
        <f>IF(Wyniki_ankiet[[#This Row],[Wielkość zużycia gazu w m3 (jeśli występuje)]]&gt;0,1,)</f>
        <v>0</v>
      </c>
      <c r="AF189" s="309"/>
    </row>
    <row r="190" spans="1:32" ht="15.75" customHeight="1">
      <c r="A190" s="309">
        <v>186</v>
      </c>
      <c r="B190" s="309" t="s">
        <v>226</v>
      </c>
      <c r="C190" s="299">
        <f>SUM(BUD_MIESZK_A!U194:U356)</f>
        <v>0</v>
      </c>
      <c r="D190" s="309" t="s">
        <v>444</v>
      </c>
      <c r="E190" s="309" t="s">
        <v>443</v>
      </c>
      <c r="F190" s="299">
        <v>240</v>
      </c>
      <c r="G190" s="299">
        <v>240</v>
      </c>
      <c r="H190" s="299">
        <v>1983</v>
      </c>
      <c r="I190" s="309" t="s">
        <v>444</v>
      </c>
      <c r="J190" s="309" t="s">
        <v>442</v>
      </c>
      <c r="K190" s="309" t="s">
        <v>454</v>
      </c>
      <c r="L190" s="309" t="s">
        <v>446</v>
      </c>
      <c r="M190" s="309" t="s">
        <v>462</v>
      </c>
      <c r="N190" s="309" t="s">
        <v>441</v>
      </c>
      <c r="O190" s="309"/>
      <c r="P190" s="313">
        <f>IFERROR(Wyniki_ankiet[[#This Row],[Wielkość zużycia węgla w tonach (jeśli występuje)]]*1000/Wyniki_ankiet[[#This Row],[Powierzchnia ogrzewana w m2]],)</f>
        <v>0</v>
      </c>
      <c r="Q190" s="309">
        <v>0</v>
      </c>
      <c r="R190" s="312"/>
      <c r="S190" s="312">
        <f>IFERROR(Wyniki_ankiet[[#This Row],[Wielkość zużycia drewna w kg (jeśli występuje)]]/Wyniki_ankiet[[#This Row],[Powierzchnia ogrzewana w m2]],)</f>
        <v>0</v>
      </c>
      <c r="T190" s="309" t="s">
        <v>471</v>
      </c>
      <c r="U190" s="309">
        <v>1000</v>
      </c>
      <c r="V190" s="309">
        <f>IFERROR(Wyniki_ankiet[[#This Row],[Olej opałowy zużycie w litrach]]/Wyniki_ankiet[[#This Row],[Powierzchnia ogrzewana w m2]],)</f>
        <v>4.166666666666667</v>
      </c>
      <c r="X190" s="309" t="s">
        <v>442</v>
      </c>
      <c r="Y190" s="309" t="s">
        <v>225</v>
      </c>
      <c r="AA190" s="309" t="s">
        <v>444</v>
      </c>
      <c r="AB190" s="309">
        <f>IF(AND(Wyniki_ankiet[[#This Row],[Wielkość zużycia węgla w tonach (jeśli występuje)]]&gt;0,Wyniki_ankiet[[#This Row],[Wielkość zużycia drewna w kg (jeśli występuje)]]&gt;0),1,)</f>
        <v>0</v>
      </c>
      <c r="AC190" s="309">
        <f>IF(AND(Wyniki_ankiet[[#This Row],[Wielkość zużycia węgla w tonach (jeśli występuje)]]&gt;0,Wyniki_ankiet[[#This Row],[Wielkość zużycia drewna w kg (jeśli występuje)]]=0),1,)</f>
        <v>0</v>
      </c>
      <c r="AD190" s="309">
        <f>IF(AND(Wyniki_ankiet[[#This Row],[Wielkość zużycia drewna w kg (jeśli występuje)]]&gt;0,Wyniki_ankiet[[#This Row],[Wielkość zużycia węgla w tonach (jeśli występuje)]]=0),1,)</f>
        <v>0</v>
      </c>
      <c r="AE190" s="309">
        <f>IF(Wyniki_ankiet[[#This Row],[Wielkość zużycia gazu w m3 (jeśli występuje)]]&gt;0,1,)</f>
        <v>0</v>
      </c>
      <c r="AF190" s="309">
        <v>1</v>
      </c>
    </row>
    <row r="191" spans="1:32" ht="15.75" hidden="1" customHeight="1">
      <c r="A191" s="309">
        <v>187</v>
      </c>
      <c r="B191" s="309" t="s">
        <v>226</v>
      </c>
      <c r="C191" s="299">
        <f>SUM(BUD_MIESZK_A!U195:U357)</f>
        <v>0</v>
      </c>
      <c r="D191" s="309" t="s">
        <v>442</v>
      </c>
      <c r="E191" s="309" t="s">
        <v>443</v>
      </c>
      <c r="F191" s="299">
        <v>80</v>
      </c>
      <c r="G191" s="299">
        <v>80</v>
      </c>
      <c r="H191" s="309" t="s">
        <v>225</v>
      </c>
      <c r="I191" s="309" t="s">
        <v>442</v>
      </c>
      <c r="J191" s="309" t="s">
        <v>442</v>
      </c>
      <c r="K191" s="309" t="s">
        <v>454</v>
      </c>
      <c r="L191" s="309" t="s">
        <v>446</v>
      </c>
      <c r="M191" s="309" t="s">
        <v>490</v>
      </c>
      <c r="N191" s="309" t="s">
        <v>455</v>
      </c>
      <c r="O191" s="309">
        <v>4</v>
      </c>
      <c r="P191" s="313">
        <f>IFERROR(Wyniki_ankiet[[#This Row],[Wielkość zużycia węgla w tonach (jeśli występuje)]]*1000/Wyniki_ankiet[[#This Row],[Powierzchnia ogrzewana w m2]],)</f>
        <v>50</v>
      </c>
      <c r="Q191" s="309">
        <v>0</v>
      </c>
      <c r="R191" s="312">
        <v>100</v>
      </c>
      <c r="S191" s="312">
        <f>IFERROR(Wyniki_ankiet[[#This Row],[Wielkość zużycia drewna w kg (jeśli występuje)]]/Wyniki_ankiet[[#This Row],[Powierzchnia ogrzewana w m2]],)</f>
        <v>1.25</v>
      </c>
      <c r="T191" s="309">
        <v>0</v>
      </c>
      <c r="U191" s="309"/>
      <c r="V191" s="309">
        <f>IFERROR(Wyniki_ankiet[[#This Row],[Olej opałowy zużycie w litrach]]/Wyniki_ankiet[[#This Row],[Powierzchnia ogrzewana w m2]],)</f>
        <v>0</v>
      </c>
      <c r="X191" s="309" t="s">
        <v>442</v>
      </c>
      <c r="Y191" s="309" t="s">
        <v>225</v>
      </c>
      <c r="AA191" s="309" t="s">
        <v>444</v>
      </c>
      <c r="AB191" s="309">
        <f>IF(AND(Wyniki_ankiet[[#This Row],[Wielkość zużycia węgla w tonach (jeśli występuje)]]&gt;0,Wyniki_ankiet[[#This Row],[Wielkość zużycia drewna w kg (jeśli występuje)]]&gt;0),1,)</f>
        <v>1</v>
      </c>
      <c r="AC191" s="309">
        <f>IF(AND(Wyniki_ankiet[[#This Row],[Wielkość zużycia węgla w tonach (jeśli występuje)]]&gt;0,Wyniki_ankiet[[#This Row],[Wielkość zużycia drewna w kg (jeśli występuje)]]=0),1,)</f>
        <v>0</v>
      </c>
      <c r="AD191" s="309">
        <f>IF(AND(Wyniki_ankiet[[#This Row],[Wielkość zużycia drewna w kg (jeśli występuje)]]&gt;0,Wyniki_ankiet[[#This Row],[Wielkość zużycia węgla w tonach (jeśli występuje)]]=0),1,)</f>
        <v>0</v>
      </c>
      <c r="AE191" s="309">
        <f>IF(Wyniki_ankiet[[#This Row],[Wielkość zużycia gazu w m3 (jeśli występuje)]]&gt;0,1,)</f>
        <v>0</v>
      </c>
      <c r="AF191" s="309"/>
    </row>
    <row r="192" spans="1:32" ht="15.75" customHeight="1">
      <c r="A192" s="309">
        <v>188</v>
      </c>
      <c r="B192" s="309" t="s">
        <v>226</v>
      </c>
      <c r="C192" s="299">
        <f>SUM(BUD_MIESZK_A!U196:U358)</f>
        <v>0</v>
      </c>
      <c r="D192" s="309" t="s">
        <v>442</v>
      </c>
      <c r="E192" s="309" t="s">
        <v>466</v>
      </c>
      <c r="F192" s="299">
        <v>54</v>
      </c>
      <c r="G192" s="299">
        <v>54</v>
      </c>
      <c r="H192" s="299">
        <v>1980</v>
      </c>
      <c r="I192" s="309" t="s">
        <v>444</v>
      </c>
      <c r="J192" s="309" t="s">
        <v>444</v>
      </c>
      <c r="K192" s="309" t="s">
        <v>445</v>
      </c>
      <c r="L192" s="309" t="s">
        <v>446</v>
      </c>
      <c r="M192" s="309" t="s">
        <v>483</v>
      </c>
      <c r="N192" s="309" t="s">
        <v>225</v>
      </c>
      <c r="O192" s="309"/>
      <c r="P192" s="313">
        <f>IFERROR(Wyniki_ankiet[[#This Row],[Wielkość zużycia węgla w tonach (jeśli występuje)]]*1000/Wyniki_ankiet[[#This Row],[Powierzchnia ogrzewana w m2]],)</f>
        <v>0</v>
      </c>
      <c r="Q192" s="309">
        <v>0</v>
      </c>
      <c r="R192" s="312"/>
      <c r="S192" s="312">
        <f>IFERROR(Wyniki_ankiet[[#This Row],[Wielkość zużycia drewna w kg (jeśli występuje)]]/Wyniki_ankiet[[#This Row],[Powierzchnia ogrzewana w m2]],)</f>
        <v>0</v>
      </c>
      <c r="T192" s="309">
        <v>0</v>
      </c>
      <c r="U192" s="309"/>
      <c r="V192" s="309">
        <f>IFERROR(Wyniki_ankiet[[#This Row],[Olej opałowy zużycie w litrach]]/Wyniki_ankiet[[#This Row],[Powierzchnia ogrzewana w m2]],)</f>
        <v>0</v>
      </c>
      <c r="X192" s="309" t="s">
        <v>442</v>
      </c>
      <c r="Y192" s="309" t="s">
        <v>225</v>
      </c>
      <c r="AA192" s="309" t="s">
        <v>444</v>
      </c>
      <c r="AB192" s="309">
        <f>IF(AND(Wyniki_ankiet[[#This Row],[Wielkość zużycia węgla w tonach (jeśli występuje)]]&gt;0,Wyniki_ankiet[[#This Row],[Wielkość zużycia drewna w kg (jeśli występuje)]]&gt;0),1,)</f>
        <v>0</v>
      </c>
      <c r="AC192" s="309">
        <f>IF(AND(Wyniki_ankiet[[#This Row],[Wielkość zużycia węgla w tonach (jeśli występuje)]]&gt;0,Wyniki_ankiet[[#This Row],[Wielkość zużycia drewna w kg (jeśli występuje)]]=0),1,)</f>
        <v>0</v>
      </c>
      <c r="AD192" s="309">
        <f>IF(AND(Wyniki_ankiet[[#This Row],[Wielkość zużycia drewna w kg (jeśli występuje)]]&gt;0,Wyniki_ankiet[[#This Row],[Wielkość zużycia węgla w tonach (jeśli występuje)]]=0),1,)</f>
        <v>0</v>
      </c>
      <c r="AE192" s="309">
        <f>IF(Wyniki_ankiet[[#This Row],[Wielkość zużycia gazu w m3 (jeśli występuje)]]&gt;0,1,)</f>
        <v>0</v>
      </c>
      <c r="AF192" s="309"/>
    </row>
    <row r="193" spans="1:32" ht="15.75" customHeight="1">
      <c r="A193" s="309">
        <v>189</v>
      </c>
      <c r="B193" s="309" t="s">
        <v>226</v>
      </c>
      <c r="C193" s="299">
        <f>SUM(BUD_MIESZK_A!U197:U359)</f>
        <v>0</v>
      </c>
      <c r="D193" s="309" t="s">
        <v>444</v>
      </c>
      <c r="E193" s="309" t="s">
        <v>443</v>
      </c>
      <c r="F193" s="299">
        <v>140</v>
      </c>
      <c r="G193" s="299">
        <v>140</v>
      </c>
      <c r="H193" s="299">
        <v>2009</v>
      </c>
      <c r="I193" s="309" t="s">
        <v>444</v>
      </c>
      <c r="J193" s="309" t="s">
        <v>444</v>
      </c>
      <c r="K193" s="309" t="s">
        <v>445</v>
      </c>
      <c r="L193" s="309" t="s">
        <v>446</v>
      </c>
      <c r="M193" s="309" t="s">
        <v>451</v>
      </c>
      <c r="N193" s="309" t="s">
        <v>476</v>
      </c>
      <c r="O193" s="309"/>
      <c r="P193" s="313">
        <f>IFERROR(Wyniki_ankiet[[#This Row],[Wielkość zużycia węgla w tonach (jeśli występuje)]]*1000/Wyniki_ankiet[[#This Row],[Powierzchnia ogrzewana w m2]],)</f>
        <v>0</v>
      </c>
      <c r="Q193" s="309">
        <v>0</v>
      </c>
      <c r="R193" s="312"/>
      <c r="S193" s="312">
        <f>IFERROR(Wyniki_ankiet[[#This Row],[Wielkość zużycia drewna w kg (jeśli występuje)]]/Wyniki_ankiet[[#This Row],[Powierzchnia ogrzewana w m2]],)</f>
        <v>0</v>
      </c>
      <c r="T193" s="309">
        <v>0</v>
      </c>
      <c r="U193" s="309"/>
      <c r="V193" s="309">
        <f>IFERROR(Wyniki_ankiet[[#This Row],[Olej opałowy zużycie w litrach]]/Wyniki_ankiet[[#This Row],[Powierzchnia ogrzewana w m2]],)</f>
        <v>0</v>
      </c>
      <c r="X193" s="309" t="s">
        <v>442</v>
      </c>
      <c r="Y193" s="309" t="s">
        <v>225</v>
      </c>
      <c r="AA193" s="309" t="s">
        <v>444</v>
      </c>
      <c r="AB193" s="309">
        <f>IF(AND(Wyniki_ankiet[[#This Row],[Wielkość zużycia węgla w tonach (jeśli występuje)]]&gt;0,Wyniki_ankiet[[#This Row],[Wielkość zużycia drewna w kg (jeśli występuje)]]&gt;0),1,)</f>
        <v>0</v>
      </c>
      <c r="AC193" s="309">
        <f>IF(AND(Wyniki_ankiet[[#This Row],[Wielkość zużycia węgla w tonach (jeśli występuje)]]&gt;0,Wyniki_ankiet[[#This Row],[Wielkość zużycia drewna w kg (jeśli występuje)]]=0),1,)</f>
        <v>0</v>
      </c>
      <c r="AD193" s="309">
        <f>IF(AND(Wyniki_ankiet[[#This Row],[Wielkość zużycia drewna w kg (jeśli występuje)]]&gt;0,Wyniki_ankiet[[#This Row],[Wielkość zużycia węgla w tonach (jeśli występuje)]]=0),1,)</f>
        <v>0</v>
      </c>
      <c r="AE193" s="309">
        <f>IF(Wyniki_ankiet[[#This Row],[Wielkość zużycia gazu w m3 (jeśli występuje)]]&gt;0,1,)</f>
        <v>0</v>
      </c>
      <c r="AF193" s="309"/>
    </row>
    <row r="194" spans="1:32" ht="15.75" customHeight="1">
      <c r="A194" s="309">
        <v>190</v>
      </c>
      <c r="B194" s="309" t="s">
        <v>226</v>
      </c>
      <c r="C194" s="299">
        <f>SUM(BUD_MIESZK_A!U198:U360)</f>
        <v>0</v>
      </c>
      <c r="D194" s="309" t="s">
        <v>444</v>
      </c>
      <c r="E194" s="309" t="s">
        <v>443</v>
      </c>
      <c r="F194" s="299">
        <v>180</v>
      </c>
      <c r="G194" s="299">
        <v>180</v>
      </c>
      <c r="H194" s="299">
        <v>1995</v>
      </c>
      <c r="I194" s="309" t="s">
        <v>444</v>
      </c>
      <c r="J194" s="309" t="s">
        <v>444</v>
      </c>
      <c r="K194" s="309" t="s">
        <v>481</v>
      </c>
      <c r="L194" s="309" t="s">
        <v>446</v>
      </c>
      <c r="M194" s="314" t="s">
        <v>473</v>
      </c>
      <c r="N194" s="309" t="s">
        <v>476</v>
      </c>
      <c r="O194" s="309"/>
      <c r="P194" s="313">
        <f>IFERROR(Wyniki_ankiet[[#This Row],[Wielkość zużycia węgla w tonach (jeśli występuje)]]*1000/Wyniki_ankiet[[#This Row],[Powierzchnia ogrzewana w m2]],)</f>
        <v>0</v>
      </c>
      <c r="Q194" s="309">
        <v>0</v>
      </c>
      <c r="R194" s="312"/>
      <c r="S194" s="312">
        <f>IFERROR(Wyniki_ankiet[[#This Row],[Wielkość zużycia drewna w kg (jeśli występuje)]]/Wyniki_ankiet[[#This Row],[Powierzchnia ogrzewana w m2]],)</f>
        <v>0</v>
      </c>
      <c r="T194" s="309">
        <v>0</v>
      </c>
      <c r="U194" s="309"/>
      <c r="V194" s="309">
        <f>IFERROR(Wyniki_ankiet[[#This Row],[Olej opałowy zużycie w litrach]]/Wyniki_ankiet[[#This Row],[Powierzchnia ogrzewana w m2]],)</f>
        <v>0</v>
      </c>
      <c r="X194" s="309" t="s">
        <v>444</v>
      </c>
      <c r="Y194" s="309" t="s">
        <v>453</v>
      </c>
      <c r="AA194" s="309" t="s">
        <v>444</v>
      </c>
      <c r="AB194" s="309">
        <f>IF(AND(Wyniki_ankiet[[#This Row],[Wielkość zużycia węgla w tonach (jeśli występuje)]]&gt;0,Wyniki_ankiet[[#This Row],[Wielkość zużycia drewna w kg (jeśli występuje)]]&gt;0),1,)</f>
        <v>0</v>
      </c>
      <c r="AC194" s="309">
        <f>IF(AND(Wyniki_ankiet[[#This Row],[Wielkość zużycia węgla w tonach (jeśli występuje)]]&gt;0,Wyniki_ankiet[[#This Row],[Wielkość zużycia drewna w kg (jeśli występuje)]]=0),1,)</f>
        <v>0</v>
      </c>
      <c r="AD194" s="309">
        <f>IF(AND(Wyniki_ankiet[[#This Row],[Wielkość zużycia drewna w kg (jeśli występuje)]]&gt;0,Wyniki_ankiet[[#This Row],[Wielkość zużycia węgla w tonach (jeśli występuje)]]=0),1,)</f>
        <v>0</v>
      </c>
      <c r="AE194" s="309">
        <f>IF(Wyniki_ankiet[[#This Row],[Wielkość zużycia gazu w m3 (jeśli występuje)]]&gt;0,1,)</f>
        <v>0</v>
      </c>
      <c r="AF194" s="309"/>
    </row>
    <row r="195" spans="1:32" ht="15.75" hidden="1" customHeight="1">
      <c r="A195" s="309">
        <v>191</v>
      </c>
      <c r="B195" s="309" t="s">
        <v>226</v>
      </c>
      <c r="C195" s="299">
        <f>SUM(BUD_MIESZK_A!U199:U361)</f>
        <v>0</v>
      </c>
      <c r="D195" s="309" t="s">
        <v>225</v>
      </c>
      <c r="E195" s="309" t="s">
        <v>443</v>
      </c>
      <c r="F195" s="299">
        <v>137</v>
      </c>
      <c r="G195" s="299">
        <v>137</v>
      </c>
      <c r="H195" s="299">
        <v>2015</v>
      </c>
      <c r="I195" s="309" t="s">
        <v>442</v>
      </c>
      <c r="J195" s="309" t="s">
        <v>444</v>
      </c>
      <c r="K195" s="309" t="s">
        <v>445</v>
      </c>
      <c r="L195" s="309" t="s">
        <v>446</v>
      </c>
      <c r="M195" s="314" t="s">
        <v>473</v>
      </c>
      <c r="N195" s="309" t="s">
        <v>476</v>
      </c>
      <c r="O195" s="309"/>
      <c r="P195" s="313">
        <f>IFERROR(Wyniki_ankiet[[#This Row],[Wielkość zużycia węgla w tonach (jeśli występuje)]]*1000/Wyniki_ankiet[[#This Row],[Powierzchnia ogrzewana w m2]],)</f>
        <v>0</v>
      </c>
      <c r="Q195" s="309">
        <v>0</v>
      </c>
      <c r="R195" s="312">
        <v>9000</v>
      </c>
      <c r="S195" s="312">
        <f>IFERROR(Wyniki_ankiet[[#This Row],[Wielkość zużycia drewna w kg (jeśli występuje)]]/Wyniki_ankiet[[#This Row],[Powierzchnia ogrzewana w m2]],)</f>
        <v>65.693430656934311</v>
      </c>
      <c r="T195" s="309">
        <v>0</v>
      </c>
      <c r="U195" s="309"/>
      <c r="V195" s="309">
        <f>IFERROR(Wyniki_ankiet[[#This Row],[Olej opałowy zużycie w litrach]]/Wyniki_ankiet[[#This Row],[Powierzchnia ogrzewana w m2]],)</f>
        <v>0</v>
      </c>
      <c r="X195" s="309" t="s">
        <v>442</v>
      </c>
      <c r="Y195" s="309" t="s">
        <v>225</v>
      </c>
      <c r="AA195" s="309" t="s">
        <v>442</v>
      </c>
      <c r="AB195" s="309">
        <f>IF(AND(Wyniki_ankiet[[#This Row],[Wielkość zużycia węgla w tonach (jeśli występuje)]]&gt;0,Wyniki_ankiet[[#This Row],[Wielkość zużycia drewna w kg (jeśli występuje)]]&gt;0),1,)</f>
        <v>0</v>
      </c>
      <c r="AC195" s="309">
        <f>IF(AND(Wyniki_ankiet[[#This Row],[Wielkość zużycia węgla w tonach (jeśli występuje)]]&gt;0,Wyniki_ankiet[[#This Row],[Wielkość zużycia drewna w kg (jeśli występuje)]]=0),1,)</f>
        <v>0</v>
      </c>
      <c r="AD195" s="309">
        <f>IF(AND(Wyniki_ankiet[[#This Row],[Wielkość zużycia drewna w kg (jeśli występuje)]]&gt;0,Wyniki_ankiet[[#This Row],[Wielkość zużycia węgla w tonach (jeśli występuje)]]=0),1,)</f>
        <v>1</v>
      </c>
      <c r="AE195" s="309">
        <f>IF(Wyniki_ankiet[[#This Row],[Wielkość zużycia gazu w m3 (jeśli występuje)]]&gt;0,1,)</f>
        <v>0</v>
      </c>
      <c r="AF195" s="309"/>
    </row>
    <row r="196" spans="1:32" ht="15.75" customHeight="1">
      <c r="A196" s="309">
        <v>192</v>
      </c>
      <c r="B196" s="309" t="s">
        <v>226</v>
      </c>
      <c r="C196" s="299">
        <f>SUM(BUD_MIESZK_A!U200:U362)</f>
        <v>0</v>
      </c>
      <c r="D196" s="309" t="s">
        <v>442</v>
      </c>
      <c r="E196" s="309" t="s">
        <v>466</v>
      </c>
      <c r="F196" s="299">
        <v>50</v>
      </c>
      <c r="G196" s="299">
        <v>50</v>
      </c>
      <c r="H196" s="299">
        <v>1979</v>
      </c>
      <c r="I196" s="309" t="s">
        <v>444</v>
      </c>
      <c r="J196" s="309" t="s">
        <v>444</v>
      </c>
      <c r="K196" s="309" t="s">
        <v>445</v>
      </c>
      <c r="L196" s="309" t="s">
        <v>446</v>
      </c>
      <c r="M196" s="314" t="s">
        <v>473</v>
      </c>
      <c r="N196" s="309" t="s">
        <v>452</v>
      </c>
      <c r="O196" s="309">
        <v>10</v>
      </c>
      <c r="P196" s="313">
        <f>IFERROR(Wyniki_ankiet[[#This Row],[Wielkość zużycia węgla w tonach (jeśli występuje)]]*1000/Wyniki_ankiet[[#This Row],[Powierzchnia ogrzewana w m2]],)</f>
        <v>200</v>
      </c>
      <c r="Q196" s="309">
        <v>0</v>
      </c>
      <c r="R196" s="312"/>
      <c r="S196" s="312">
        <f>IFERROR(Wyniki_ankiet[[#This Row],[Wielkość zużycia drewna w kg (jeśli występuje)]]/Wyniki_ankiet[[#This Row],[Powierzchnia ogrzewana w m2]],)</f>
        <v>0</v>
      </c>
      <c r="T196" s="309">
        <v>0</v>
      </c>
      <c r="U196" s="309"/>
      <c r="V196" s="309">
        <f>IFERROR(Wyniki_ankiet[[#This Row],[Olej opałowy zużycie w litrach]]/Wyniki_ankiet[[#This Row],[Powierzchnia ogrzewana w m2]],)</f>
        <v>0</v>
      </c>
      <c r="X196" s="309" t="s">
        <v>442</v>
      </c>
      <c r="Y196" s="309" t="s">
        <v>225</v>
      </c>
      <c r="AA196" s="309" t="s">
        <v>444</v>
      </c>
      <c r="AB196" s="309">
        <f>IF(AND(Wyniki_ankiet[[#This Row],[Wielkość zużycia węgla w tonach (jeśli występuje)]]&gt;0,Wyniki_ankiet[[#This Row],[Wielkość zużycia drewna w kg (jeśli występuje)]]&gt;0),1,)</f>
        <v>0</v>
      </c>
      <c r="AC196" s="309">
        <f>IF(AND(Wyniki_ankiet[[#This Row],[Wielkość zużycia węgla w tonach (jeśli występuje)]]&gt;0,Wyniki_ankiet[[#This Row],[Wielkość zużycia drewna w kg (jeśli występuje)]]=0),1,)</f>
        <v>1</v>
      </c>
      <c r="AD196" s="309">
        <f>IF(AND(Wyniki_ankiet[[#This Row],[Wielkość zużycia drewna w kg (jeśli występuje)]]&gt;0,Wyniki_ankiet[[#This Row],[Wielkość zużycia węgla w tonach (jeśli występuje)]]=0),1,)</f>
        <v>0</v>
      </c>
      <c r="AE196" s="309">
        <f>IF(Wyniki_ankiet[[#This Row],[Wielkość zużycia gazu w m3 (jeśli występuje)]]&gt;0,1,)</f>
        <v>0</v>
      </c>
      <c r="AF196" s="309"/>
    </row>
    <row r="197" spans="1:32" ht="15.75" hidden="1" customHeight="1">
      <c r="A197" s="309">
        <v>193</v>
      </c>
      <c r="B197" s="309" t="s">
        <v>226</v>
      </c>
      <c r="C197" s="299">
        <f>SUM(BUD_MIESZK_A!U201:U363)</f>
        <v>0</v>
      </c>
      <c r="D197" s="309" t="s">
        <v>225</v>
      </c>
      <c r="E197" s="309" t="s">
        <v>466</v>
      </c>
      <c r="F197" s="299">
        <v>53</v>
      </c>
      <c r="G197" s="299">
        <v>53</v>
      </c>
      <c r="H197" s="309" t="s">
        <v>225</v>
      </c>
      <c r="I197" s="309" t="s">
        <v>442</v>
      </c>
      <c r="J197" s="309" t="s">
        <v>442</v>
      </c>
      <c r="K197" s="309" t="s">
        <v>445</v>
      </c>
      <c r="L197" s="309" t="s">
        <v>446</v>
      </c>
      <c r="M197" s="314" t="s">
        <v>473</v>
      </c>
      <c r="N197" s="309" t="s">
        <v>455</v>
      </c>
      <c r="O197" s="309">
        <v>0.5</v>
      </c>
      <c r="P197" s="313">
        <f>IFERROR(Wyniki_ankiet[[#This Row],[Wielkość zużycia węgla w tonach (jeśli występuje)]]*1000/Wyniki_ankiet[[#This Row],[Powierzchnia ogrzewana w m2]],)</f>
        <v>9.433962264150944</v>
      </c>
      <c r="Q197" s="309">
        <v>0</v>
      </c>
      <c r="R197" s="312">
        <v>3000</v>
      </c>
      <c r="S197" s="312">
        <f>IFERROR(Wyniki_ankiet[[#This Row],[Wielkość zużycia drewna w kg (jeśli występuje)]]/Wyniki_ankiet[[#This Row],[Powierzchnia ogrzewana w m2]],)</f>
        <v>56.60377358490566</v>
      </c>
      <c r="T197" s="309">
        <v>0</v>
      </c>
      <c r="U197" s="309"/>
      <c r="V197" s="309">
        <f>IFERROR(Wyniki_ankiet[[#This Row],[Olej opałowy zużycie w litrach]]/Wyniki_ankiet[[#This Row],[Powierzchnia ogrzewana w m2]],)</f>
        <v>0</v>
      </c>
      <c r="X197" s="309" t="s">
        <v>442</v>
      </c>
      <c r="Y197" s="309" t="s">
        <v>225</v>
      </c>
      <c r="AA197" s="309" t="s">
        <v>444</v>
      </c>
      <c r="AB197" s="309">
        <f>IF(AND(Wyniki_ankiet[[#This Row],[Wielkość zużycia węgla w tonach (jeśli występuje)]]&gt;0,Wyniki_ankiet[[#This Row],[Wielkość zużycia drewna w kg (jeśli występuje)]]&gt;0),1,)</f>
        <v>1</v>
      </c>
      <c r="AC197" s="309">
        <f>IF(AND(Wyniki_ankiet[[#This Row],[Wielkość zużycia węgla w tonach (jeśli występuje)]]&gt;0,Wyniki_ankiet[[#This Row],[Wielkość zużycia drewna w kg (jeśli występuje)]]=0),1,)</f>
        <v>0</v>
      </c>
      <c r="AD197" s="309">
        <f>IF(AND(Wyniki_ankiet[[#This Row],[Wielkość zużycia drewna w kg (jeśli występuje)]]&gt;0,Wyniki_ankiet[[#This Row],[Wielkość zużycia węgla w tonach (jeśli występuje)]]=0),1,)</f>
        <v>0</v>
      </c>
      <c r="AE197" s="309">
        <f>IF(Wyniki_ankiet[[#This Row],[Wielkość zużycia gazu w m3 (jeśli występuje)]]&gt;0,1,)</f>
        <v>0</v>
      </c>
      <c r="AF197" s="309"/>
    </row>
    <row r="198" spans="1:32" ht="15.75" customHeight="1">
      <c r="A198" s="309">
        <v>194</v>
      </c>
      <c r="B198" s="309" t="s">
        <v>226</v>
      </c>
      <c r="C198" s="299">
        <f>SUM(BUD_MIESZK_A!U202:U364)</f>
        <v>0</v>
      </c>
      <c r="D198" s="309" t="s">
        <v>225</v>
      </c>
      <c r="E198" s="309" t="s">
        <v>443</v>
      </c>
      <c r="F198" s="299">
        <v>152</v>
      </c>
      <c r="G198" s="299">
        <v>130</v>
      </c>
      <c r="H198" s="299">
        <v>2012</v>
      </c>
      <c r="I198" s="309" t="s">
        <v>444</v>
      </c>
      <c r="J198" s="309" t="s">
        <v>444</v>
      </c>
      <c r="K198" s="309" t="s">
        <v>445</v>
      </c>
      <c r="L198" s="309" t="s">
        <v>446</v>
      </c>
      <c r="M198" s="314" t="s">
        <v>473</v>
      </c>
      <c r="N198" s="309" t="s">
        <v>452</v>
      </c>
      <c r="O198" s="309">
        <v>3.5</v>
      </c>
      <c r="P198" s="313">
        <f>IFERROR(Wyniki_ankiet[[#This Row],[Wielkość zużycia węgla w tonach (jeśli występuje)]]*1000/Wyniki_ankiet[[#This Row],[Powierzchnia ogrzewana w m2]],)</f>
        <v>26.923076923076923</v>
      </c>
      <c r="Q198" s="309">
        <v>0</v>
      </c>
      <c r="R198" s="312"/>
      <c r="S198" s="312">
        <f>IFERROR(Wyniki_ankiet[[#This Row],[Wielkość zużycia drewna w kg (jeśli występuje)]]/Wyniki_ankiet[[#This Row],[Powierzchnia ogrzewana w m2]],)</f>
        <v>0</v>
      </c>
      <c r="T198" s="309">
        <v>0</v>
      </c>
      <c r="U198" s="309"/>
      <c r="V198" s="309">
        <f>IFERROR(Wyniki_ankiet[[#This Row],[Olej opałowy zużycie w litrach]]/Wyniki_ankiet[[#This Row],[Powierzchnia ogrzewana w m2]],)</f>
        <v>0</v>
      </c>
      <c r="X198" s="309" t="s">
        <v>442</v>
      </c>
      <c r="Y198" s="309" t="s">
        <v>225</v>
      </c>
      <c r="AA198" s="309" t="s">
        <v>444</v>
      </c>
      <c r="AB198" s="309">
        <f>IF(AND(Wyniki_ankiet[[#This Row],[Wielkość zużycia węgla w tonach (jeśli występuje)]]&gt;0,Wyniki_ankiet[[#This Row],[Wielkość zużycia drewna w kg (jeśli występuje)]]&gt;0),1,)</f>
        <v>0</v>
      </c>
      <c r="AC198" s="309">
        <f>IF(AND(Wyniki_ankiet[[#This Row],[Wielkość zużycia węgla w tonach (jeśli występuje)]]&gt;0,Wyniki_ankiet[[#This Row],[Wielkość zużycia drewna w kg (jeśli występuje)]]=0),1,)</f>
        <v>1</v>
      </c>
      <c r="AD198" s="309">
        <f>IF(AND(Wyniki_ankiet[[#This Row],[Wielkość zużycia drewna w kg (jeśli występuje)]]&gt;0,Wyniki_ankiet[[#This Row],[Wielkość zużycia węgla w tonach (jeśli występuje)]]=0),1,)</f>
        <v>0</v>
      </c>
      <c r="AE198" s="309">
        <f>IF(Wyniki_ankiet[[#This Row],[Wielkość zużycia gazu w m3 (jeśli występuje)]]&gt;0,1,)</f>
        <v>0</v>
      </c>
      <c r="AF198" s="309"/>
    </row>
    <row r="199" spans="1:32" ht="15.75" customHeight="1">
      <c r="A199" s="309">
        <v>195</v>
      </c>
      <c r="B199" s="309" t="s">
        <v>226</v>
      </c>
      <c r="C199" s="299">
        <f>SUM(BUD_MIESZK_A!U203:U365)</f>
        <v>0</v>
      </c>
      <c r="D199" s="309" t="s">
        <v>442</v>
      </c>
      <c r="E199" s="309" t="s">
        <v>450</v>
      </c>
      <c r="F199" s="299">
        <v>140</v>
      </c>
      <c r="G199" s="299">
        <v>140</v>
      </c>
      <c r="H199" s="299">
        <v>1930</v>
      </c>
      <c r="I199" s="309" t="s">
        <v>444</v>
      </c>
      <c r="J199" s="309" t="s">
        <v>444</v>
      </c>
      <c r="K199" s="309" t="s">
        <v>481</v>
      </c>
      <c r="L199" s="309" t="s">
        <v>446</v>
      </c>
      <c r="M199" s="309" t="s">
        <v>451</v>
      </c>
      <c r="N199" s="309" t="s">
        <v>452</v>
      </c>
      <c r="O199" s="309">
        <v>4</v>
      </c>
      <c r="P199" s="313">
        <f>IFERROR(Wyniki_ankiet[[#This Row],[Wielkość zużycia węgla w tonach (jeśli występuje)]]*1000/Wyniki_ankiet[[#This Row],[Powierzchnia ogrzewana w m2]],)</f>
        <v>28.571428571428573</v>
      </c>
      <c r="Q199" s="309">
        <v>0</v>
      </c>
      <c r="R199" s="312"/>
      <c r="S199" s="312">
        <f>IFERROR(Wyniki_ankiet[[#This Row],[Wielkość zużycia drewna w kg (jeśli występuje)]]/Wyniki_ankiet[[#This Row],[Powierzchnia ogrzewana w m2]],)</f>
        <v>0</v>
      </c>
      <c r="T199" s="309">
        <v>0</v>
      </c>
      <c r="U199" s="309"/>
      <c r="V199" s="309">
        <f>IFERROR(Wyniki_ankiet[[#This Row],[Olej opałowy zużycie w litrach]]/Wyniki_ankiet[[#This Row],[Powierzchnia ogrzewana w m2]],)</f>
        <v>0</v>
      </c>
      <c r="X199" s="309" t="s">
        <v>442</v>
      </c>
      <c r="Y199" s="309" t="s">
        <v>225</v>
      </c>
      <c r="AA199" s="309" t="s">
        <v>444</v>
      </c>
      <c r="AB199" s="309">
        <f>IF(AND(Wyniki_ankiet[[#This Row],[Wielkość zużycia węgla w tonach (jeśli występuje)]]&gt;0,Wyniki_ankiet[[#This Row],[Wielkość zużycia drewna w kg (jeśli występuje)]]&gt;0),1,)</f>
        <v>0</v>
      </c>
      <c r="AC199" s="309">
        <f>IF(AND(Wyniki_ankiet[[#This Row],[Wielkość zużycia węgla w tonach (jeśli występuje)]]&gt;0,Wyniki_ankiet[[#This Row],[Wielkość zużycia drewna w kg (jeśli występuje)]]=0),1,)</f>
        <v>1</v>
      </c>
      <c r="AD199" s="309">
        <f>IF(AND(Wyniki_ankiet[[#This Row],[Wielkość zużycia drewna w kg (jeśli występuje)]]&gt;0,Wyniki_ankiet[[#This Row],[Wielkość zużycia węgla w tonach (jeśli występuje)]]=0),1,)</f>
        <v>0</v>
      </c>
      <c r="AE199" s="309">
        <f>IF(Wyniki_ankiet[[#This Row],[Wielkość zużycia gazu w m3 (jeśli występuje)]]&gt;0,1,)</f>
        <v>0</v>
      </c>
      <c r="AF199" s="309"/>
    </row>
    <row r="200" spans="1:32" ht="15.75" hidden="1" customHeight="1">
      <c r="A200" s="309">
        <v>196</v>
      </c>
      <c r="B200" s="309" t="s">
        <v>226</v>
      </c>
      <c r="C200" s="299">
        <f>SUM(BUD_MIESZK_A!U204:U366)</f>
        <v>0</v>
      </c>
      <c r="D200" s="309" t="s">
        <v>442</v>
      </c>
      <c r="E200" s="309" t="s">
        <v>443</v>
      </c>
      <c r="F200" s="299">
        <v>189</v>
      </c>
      <c r="G200" s="299">
        <v>189</v>
      </c>
      <c r="H200" s="299">
        <v>2011</v>
      </c>
      <c r="I200" s="309" t="s">
        <v>444</v>
      </c>
      <c r="J200" s="309" t="s">
        <v>444</v>
      </c>
      <c r="K200" s="309" t="s">
        <v>481</v>
      </c>
      <c r="L200" s="309" t="s">
        <v>446</v>
      </c>
      <c r="M200" s="309" t="s">
        <v>451</v>
      </c>
      <c r="N200" s="309" t="s">
        <v>455</v>
      </c>
      <c r="O200" s="309">
        <v>2.5</v>
      </c>
      <c r="P200" s="313">
        <f>IFERROR(Wyniki_ankiet[[#This Row],[Wielkość zużycia węgla w tonach (jeśli występuje)]]*1000/Wyniki_ankiet[[#This Row],[Powierzchnia ogrzewana w m2]],)</f>
        <v>13.227513227513228</v>
      </c>
      <c r="Q200" s="309">
        <v>0</v>
      </c>
      <c r="R200" s="312">
        <v>1500</v>
      </c>
      <c r="S200" s="312">
        <f>IFERROR(Wyniki_ankiet[[#This Row],[Wielkość zużycia drewna w kg (jeśli występuje)]]/Wyniki_ankiet[[#This Row],[Powierzchnia ogrzewana w m2]],)</f>
        <v>7.9365079365079367</v>
      </c>
      <c r="T200" s="309">
        <v>0</v>
      </c>
      <c r="U200" s="309"/>
      <c r="V200" s="309">
        <f>IFERROR(Wyniki_ankiet[[#This Row],[Olej opałowy zużycie w litrach]]/Wyniki_ankiet[[#This Row],[Powierzchnia ogrzewana w m2]],)</f>
        <v>0</v>
      </c>
      <c r="X200" s="309" t="s">
        <v>442</v>
      </c>
      <c r="Y200" s="309" t="s">
        <v>225</v>
      </c>
      <c r="AA200" s="309" t="s">
        <v>444</v>
      </c>
      <c r="AB200" s="309">
        <f>IF(AND(Wyniki_ankiet[[#This Row],[Wielkość zużycia węgla w tonach (jeśli występuje)]]&gt;0,Wyniki_ankiet[[#This Row],[Wielkość zużycia drewna w kg (jeśli występuje)]]&gt;0),1,)</f>
        <v>1</v>
      </c>
      <c r="AC200" s="309">
        <f>IF(AND(Wyniki_ankiet[[#This Row],[Wielkość zużycia węgla w tonach (jeśli występuje)]]&gt;0,Wyniki_ankiet[[#This Row],[Wielkość zużycia drewna w kg (jeśli występuje)]]=0),1,)</f>
        <v>0</v>
      </c>
      <c r="AD200" s="309">
        <f>IF(AND(Wyniki_ankiet[[#This Row],[Wielkość zużycia drewna w kg (jeśli występuje)]]&gt;0,Wyniki_ankiet[[#This Row],[Wielkość zużycia węgla w tonach (jeśli występuje)]]=0),1,)</f>
        <v>0</v>
      </c>
      <c r="AE200" s="309">
        <f>IF(Wyniki_ankiet[[#This Row],[Wielkość zużycia gazu w m3 (jeśli występuje)]]&gt;0,1,)</f>
        <v>0</v>
      </c>
      <c r="AF200" s="309"/>
    </row>
    <row r="201" spans="1:32" ht="15.75" customHeight="1">
      <c r="A201" s="309">
        <v>197</v>
      </c>
      <c r="B201" s="309" t="s">
        <v>226</v>
      </c>
      <c r="C201" s="299">
        <f>SUM(BUD_MIESZK_A!U205:U367)</f>
        <v>0</v>
      </c>
      <c r="D201" s="309" t="s">
        <v>442</v>
      </c>
      <c r="E201" s="309" t="s">
        <v>443</v>
      </c>
      <c r="F201" s="299">
        <v>170</v>
      </c>
      <c r="G201" s="299">
        <v>150</v>
      </c>
      <c r="H201" s="299">
        <v>2006</v>
      </c>
      <c r="I201" s="309" t="s">
        <v>444</v>
      </c>
      <c r="J201" s="309" t="s">
        <v>442</v>
      </c>
      <c r="K201" s="309" t="s">
        <v>464</v>
      </c>
      <c r="L201" s="309" t="s">
        <v>446</v>
      </c>
      <c r="M201" s="309" t="s">
        <v>451</v>
      </c>
      <c r="N201" s="309" t="s">
        <v>480</v>
      </c>
      <c r="O201" s="309">
        <v>4</v>
      </c>
      <c r="P201" s="313">
        <f>IFERROR(Wyniki_ankiet[[#This Row],[Wielkość zużycia węgla w tonach (jeśli występuje)]]*1000/Wyniki_ankiet[[#This Row],[Powierzchnia ogrzewana w m2]],)</f>
        <v>26.666666666666668</v>
      </c>
      <c r="Q201" s="309">
        <v>0</v>
      </c>
      <c r="R201" s="312"/>
      <c r="S201" s="312">
        <f>IFERROR(Wyniki_ankiet[[#This Row],[Wielkość zużycia drewna w kg (jeśli występuje)]]/Wyniki_ankiet[[#This Row],[Powierzchnia ogrzewana w m2]],)</f>
        <v>0</v>
      </c>
      <c r="T201" s="309">
        <v>0</v>
      </c>
      <c r="U201" s="309"/>
      <c r="V201" s="309">
        <f>IFERROR(Wyniki_ankiet[[#This Row],[Olej opałowy zużycie w litrach]]/Wyniki_ankiet[[#This Row],[Powierzchnia ogrzewana w m2]],)</f>
        <v>0</v>
      </c>
      <c r="X201" s="309" t="s">
        <v>442</v>
      </c>
      <c r="Y201" s="309" t="s">
        <v>225</v>
      </c>
      <c r="AA201" s="309" t="s">
        <v>444</v>
      </c>
      <c r="AB201" s="309">
        <f>IF(AND(Wyniki_ankiet[[#This Row],[Wielkość zużycia węgla w tonach (jeśli występuje)]]&gt;0,Wyniki_ankiet[[#This Row],[Wielkość zużycia drewna w kg (jeśli występuje)]]&gt;0),1,)</f>
        <v>0</v>
      </c>
      <c r="AC201" s="309">
        <f>IF(AND(Wyniki_ankiet[[#This Row],[Wielkość zużycia węgla w tonach (jeśli występuje)]]&gt;0,Wyniki_ankiet[[#This Row],[Wielkość zużycia drewna w kg (jeśli występuje)]]=0),1,)</f>
        <v>1</v>
      </c>
      <c r="AD201" s="309">
        <f>IF(AND(Wyniki_ankiet[[#This Row],[Wielkość zużycia drewna w kg (jeśli występuje)]]&gt;0,Wyniki_ankiet[[#This Row],[Wielkość zużycia węgla w tonach (jeśli występuje)]]=0),1,)</f>
        <v>0</v>
      </c>
      <c r="AE201" s="309">
        <f>IF(Wyniki_ankiet[[#This Row],[Wielkość zużycia gazu w m3 (jeśli występuje)]]&gt;0,1,)</f>
        <v>0</v>
      </c>
      <c r="AF201" s="309"/>
    </row>
    <row r="202" spans="1:32" ht="15.75" customHeight="1">
      <c r="A202" s="309">
        <v>198</v>
      </c>
      <c r="B202" s="309" t="s">
        <v>226</v>
      </c>
      <c r="C202" s="299">
        <f>SUM(BUD_MIESZK_A!U206:U368)</f>
        <v>0</v>
      </c>
      <c r="D202" s="309" t="s">
        <v>442</v>
      </c>
      <c r="E202" s="309" t="s">
        <v>443</v>
      </c>
      <c r="F202" s="299">
        <v>120</v>
      </c>
      <c r="G202" s="299">
        <v>120</v>
      </c>
      <c r="H202" s="299">
        <v>2010</v>
      </c>
      <c r="I202" s="309" t="s">
        <v>444</v>
      </c>
      <c r="J202" s="309" t="s">
        <v>444</v>
      </c>
      <c r="K202" s="309" t="s">
        <v>445</v>
      </c>
      <c r="L202" s="309" t="s">
        <v>446</v>
      </c>
      <c r="M202" s="309" t="s">
        <v>447</v>
      </c>
      <c r="N202" s="309" t="s">
        <v>452</v>
      </c>
      <c r="O202" s="309">
        <v>3.5</v>
      </c>
      <c r="P202" s="313">
        <f>IFERROR(Wyniki_ankiet[[#This Row],[Wielkość zużycia węgla w tonach (jeśli występuje)]]*1000/Wyniki_ankiet[[#This Row],[Powierzchnia ogrzewana w m2]],)</f>
        <v>29.166666666666668</v>
      </c>
      <c r="Q202" s="309">
        <v>0</v>
      </c>
      <c r="R202" s="312"/>
      <c r="S202" s="312">
        <f>IFERROR(Wyniki_ankiet[[#This Row],[Wielkość zużycia drewna w kg (jeśli występuje)]]/Wyniki_ankiet[[#This Row],[Powierzchnia ogrzewana w m2]],)</f>
        <v>0</v>
      </c>
      <c r="T202" s="309">
        <v>0</v>
      </c>
      <c r="U202" s="309"/>
      <c r="V202" s="309">
        <f>IFERROR(Wyniki_ankiet[[#This Row],[Olej opałowy zużycie w litrach]]/Wyniki_ankiet[[#This Row],[Powierzchnia ogrzewana w m2]],)</f>
        <v>0</v>
      </c>
      <c r="X202" s="309" t="s">
        <v>442</v>
      </c>
      <c r="Y202" s="309" t="s">
        <v>225</v>
      </c>
      <c r="AA202" s="309" t="s">
        <v>444</v>
      </c>
      <c r="AB202" s="309">
        <f>IF(AND(Wyniki_ankiet[[#This Row],[Wielkość zużycia węgla w tonach (jeśli występuje)]]&gt;0,Wyniki_ankiet[[#This Row],[Wielkość zużycia drewna w kg (jeśli występuje)]]&gt;0),1,)</f>
        <v>0</v>
      </c>
      <c r="AC202" s="309">
        <f>IF(AND(Wyniki_ankiet[[#This Row],[Wielkość zużycia węgla w tonach (jeśli występuje)]]&gt;0,Wyniki_ankiet[[#This Row],[Wielkość zużycia drewna w kg (jeśli występuje)]]=0),1,)</f>
        <v>1</v>
      </c>
      <c r="AD202" s="309">
        <f>IF(AND(Wyniki_ankiet[[#This Row],[Wielkość zużycia drewna w kg (jeśli występuje)]]&gt;0,Wyniki_ankiet[[#This Row],[Wielkość zużycia węgla w tonach (jeśli występuje)]]=0),1,)</f>
        <v>0</v>
      </c>
      <c r="AE202" s="309">
        <f>IF(Wyniki_ankiet[[#This Row],[Wielkość zużycia gazu w m3 (jeśli występuje)]]&gt;0,1,)</f>
        <v>0</v>
      </c>
      <c r="AF202" s="309"/>
    </row>
    <row r="203" spans="1:32" ht="15.75" customHeight="1">
      <c r="A203" s="309">
        <v>199</v>
      </c>
      <c r="B203" s="309" t="s">
        <v>226</v>
      </c>
      <c r="C203" s="299">
        <f>SUM(BUD_MIESZK_A!U207:U369)</f>
        <v>0</v>
      </c>
      <c r="D203" s="309" t="s">
        <v>444</v>
      </c>
      <c r="E203" s="309" t="s">
        <v>443</v>
      </c>
      <c r="F203" s="299">
        <v>112</v>
      </c>
      <c r="G203" s="299">
        <v>112</v>
      </c>
      <c r="H203" s="299">
        <v>1980</v>
      </c>
      <c r="I203" s="309" t="s">
        <v>444</v>
      </c>
      <c r="J203" s="309" t="s">
        <v>442</v>
      </c>
      <c r="K203" s="309" t="s">
        <v>445</v>
      </c>
      <c r="L203" s="309" t="s">
        <v>446</v>
      </c>
      <c r="M203" s="309" t="s">
        <v>451</v>
      </c>
      <c r="N203" s="309" t="s">
        <v>452</v>
      </c>
      <c r="O203" s="309">
        <v>5</v>
      </c>
      <c r="P203" s="313">
        <f>IFERROR(Wyniki_ankiet[[#This Row],[Wielkość zużycia węgla w tonach (jeśli występuje)]]*1000/Wyniki_ankiet[[#This Row],[Powierzchnia ogrzewana w m2]],)</f>
        <v>44.642857142857146</v>
      </c>
      <c r="Q203" s="309">
        <v>0</v>
      </c>
      <c r="R203" s="312"/>
      <c r="S203" s="312">
        <f>IFERROR(Wyniki_ankiet[[#This Row],[Wielkość zużycia drewna w kg (jeśli występuje)]]/Wyniki_ankiet[[#This Row],[Powierzchnia ogrzewana w m2]],)</f>
        <v>0</v>
      </c>
      <c r="T203" s="309">
        <v>0</v>
      </c>
      <c r="U203" s="309"/>
      <c r="V203" s="309">
        <f>IFERROR(Wyniki_ankiet[[#This Row],[Olej opałowy zużycie w litrach]]/Wyniki_ankiet[[#This Row],[Powierzchnia ogrzewana w m2]],)</f>
        <v>0</v>
      </c>
      <c r="X203" s="309" t="s">
        <v>442</v>
      </c>
      <c r="Y203" s="309" t="s">
        <v>225</v>
      </c>
      <c r="AA203" s="309" t="s">
        <v>442</v>
      </c>
      <c r="AB203" s="309">
        <f>IF(AND(Wyniki_ankiet[[#This Row],[Wielkość zużycia węgla w tonach (jeśli występuje)]]&gt;0,Wyniki_ankiet[[#This Row],[Wielkość zużycia drewna w kg (jeśli występuje)]]&gt;0),1,)</f>
        <v>0</v>
      </c>
      <c r="AC203" s="309">
        <f>IF(AND(Wyniki_ankiet[[#This Row],[Wielkość zużycia węgla w tonach (jeśli występuje)]]&gt;0,Wyniki_ankiet[[#This Row],[Wielkość zużycia drewna w kg (jeśli występuje)]]=0),1,)</f>
        <v>1</v>
      </c>
      <c r="AD203" s="309">
        <f>IF(AND(Wyniki_ankiet[[#This Row],[Wielkość zużycia drewna w kg (jeśli występuje)]]&gt;0,Wyniki_ankiet[[#This Row],[Wielkość zużycia węgla w tonach (jeśli występuje)]]=0),1,)</f>
        <v>0</v>
      </c>
      <c r="AE203" s="309">
        <f>IF(Wyniki_ankiet[[#This Row],[Wielkość zużycia gazu w m3 (jeśli występuje)]]&gt;0,1,)</f>
        <v>0</v>
      </c>
      <c r="AF203" s="309"/>
    </row>
    <row r="204" spans="1:32" ht="15.75" customHeight="1">
      <c r="A204" s="309">
        <v>200</v>
      </c>
      <c r="B204" s="309" t="s">
        <v>226</v>
      </c>
      <c r="C204" s="299">
        <f>SUM(BUD_MIESZK_A!U208:U370)</f>
        <v>0</v>
      </c>
      <c r="D204" s="309" t="s">
        <v>444</v>
      </c>
      <c r="E204" s="309" t="s">
        <v>443</v>
      </c>
      <c r="F204" s="299">
        <v>240</v>
      </c>
      <c r="G204" s="299">
        <v>240</v>
      </c>
      <c r="H204" s="309" t="s">
        <v>225</v>
      </c>
      <c r="I204" s="309" t="s">
        <v>442</v>
      </c>
      <c r="J204" s="309" t="s">
        <v>442</v>
      </c>
      <c r="K204" s="309" t="s">
        <v>445</v>
      </c>
      <c r="L204" s="309" t="s">
        <v>446</v>
      </c>
      <c r="M204" s="314" t="s">
        <v>473</v>
      </c>
      <c r="N204" s="309" t="s">
        <v>452</v>
      </c>
      <c r="O204" s="309">
        <v>4</v>
      </c>
      <c r="P204" s="313">
        <f>IFERROR(Wyniki_ankiet[[#This Row],[Wielkość zużycia węgla w tonach (jeśli występuje)]]*1000/Wyniki_ankiet[[#This Row],[Powierzchnia ogrzewana w m2]],)</f>
        <v>16.666666666666668</v>
      </c>
      <c r="Q204" s="309">
        <v>0</v>
      </c>
      <c r="R204" s="312"/>
      <c r="S204" s="312">
        <f>IFERROR(Wyniki_ankiet[[#This Row],[Wielkość zużycia drewna w kg (jeśli występuje)]]/Wyniki_ankiet[[#This Row],[Powierzchnia ogrzewana w m2]],)</f>
        <v>0</v>
      </c>
      <c r="T204" s="309">
        <v>0</v>
      </c>
      <c r="U204" s="309"/>
      <c r="V204" s="309">
        <f>IFERROR(Wyniki_ankiet[[#This Row],[Olej opałowy zużycie w litrach]]/Wyniki_ankiet[[#This Row],[Powierzchnia ogrzewana w m2]],)</f>
        <v>0</v>
      </c>
      <c r="X204" s="309" t="s">
        <v>442</v>
      </c>
      <c r="Y204" s="309" t="s">
        <v>225</v>
      </c>
      <c r="AA204" s="309" t="s">
        <v>444</v>
      </c>
      <c r="AB204" s="309">
        <f>IF(AND(Wyniki_ankiet[[#This Row],[Wielkość zużycia węgla w tonach (jeśli występuje)]]&gt;0,Wyniki_ankiet[[#This Row],[Wielkość zużycia drewna w kg (jeśli występuje)]]&gt;0),1,)</f>
        <v>0</v>
      </c>
      <c r="AC204" s="309">
        <f>IF(AND(Wyniki_ankiet[[#This Row],[Wielkość zużycia węgla w tonach (jeśli występuje)]]&gt;0,Wyniki_ankiet[[#This Row],[Wielkość zużycia drewna w kg (jeśli występuje)]]=0),1,)</f>
        <v>1</v>
      </c>
      <c r="AD204" s="309">
        <f>IF(AND(Wyniki_ankiet[[#This Row],[Wielkość zużycia drewna w kg (jeśli występuje)]]&gt;0,Wyniki_ankiet[[#This Row],[Wielkość zużycia węgla w tonach (jeśli występuje)]]=0),1,)</f>
        <v>0</v>
      </c>
      <c r="AE204" s="309">
        <f>IF(Wyniki_ankiet[[#This Row],[Wielkość zużycia gazu w m3 (jeśli występuje)]]&gt;0,1,)</f>
        <v>0</v>
      </c>
      <c r="AF204" s="309"/>
    </row>
    <row r="205" spans="1:32" ht="15.75" hidden="1" customHeight="1">
      <c r="A205" s="309">
        <v>201</v>
      </c>
      <c r="B205" s="309" t="s">
        <v>226</v>
      </c>
      <c r="C205" s="299">
        <f>SUM(BUD_MIESZK_A!U209:U371)</f>
        <v>0</v>
      </c>
      <c r="D205" s="309" t="s">
        <v>225</v>
      </c>
      <c r="E205" s="309" t="s">
        <v>466</v>
      </c>
      <c r="F205" s="299">
        <v>200</v>
      </c>
      <c r="G205" s="299">
        <v>200</v>
      </c>
      <c r="H205" s="299">
        <v>1987</v>
      </c>
      <c r="I205" s="309" t="s">
        <v>442</v>
      </c>
      <c r="J205" s="309" t="s">
        <v>442</v>
      </c>
      <c r="K205" s="309" t="s">
        <v>464</v>
      </c>
      <c r="L205" s="309" t="s">
        <v>465</v>
      </c>
      <c r="M205" s="309" t="s">
        <v>478</v>
      </c>
      <c r="N205" s="309" t="s">
        <v>455</v>
      </c>
      <c r="O205" s="309">
        <v>3</v>
      </c>
      <c r="P205" s="313">
        <f>IFERROR(Wyniki_ankiet[[#This Row],[Wielkość zużycia węgla w tonach (jeśli występuje)]]*1000/Wyniki_ankiet[[#This Row],[Powierzchnia ogrzewana w m2]],)</f>
        <v>15</v>
      </c>
      <c r="Q205" s="309">
        <v>0</v>
      </c>
      <c r="R205" s="312">
        <v>9000</v>
      </c>
      <c r="S205" s="312">
        <f>IFERROR(Wyniki_ankiet[[#This Row],[Wielkość zużycia drewna w kg (jeśli występuje)]]/Wyniki_ankiet[[#This Row],[Powierzchnia ogrzewana w m2]],)</f>
        <v>45</v>
      </c>
      <c r="T205" s="309">
        <v>0</v>
      </c>
      <c r="U205" s="309"/>
      <c r="V205" s="309">
        <f>IFERROR(Wyniki_ankiet[[#This Row],[Olej opałowy zużycie w litrach]]/Wyniki_ankiet[[#This Row],[Powierzchnia ogrzewana w m2]],)</f>
        <v>0</v>
      </c>
      <c r="X205" s="309" t="s">
        <v>442</v>
      </c>
      <c r="Y205" s="309" t="s">
        <v>225</v>
      </c>
      <c r="AA205" s="309" t="s">
        <v>444</v>
      </c>
      <c r="AB205" s="309">
        <f>IF(AND(Wyniki_ankiet[[#This Row],[Wielkość zużycia węgla w tonach (jeśli występuje)]]&gt;0,Wyniki_ankiet[[#This Row],[Wielkość zużycia drewna w kg (jeśli występuje)]]&gt;0),1,)</f>
        <v>1</v>
      </c>
      <c r="AC205" s="309">
        <f>IF(AND(Wyniki_ankiet[[#This Row],[Wielkość zużycia węgla w tonach (jeśli występuje)]]&gt;0,Wyniki_ankiet[[#This Row],[Wielkość zużycia drewna w kg (jeśli występuje)]]=0),1,)</f>
        <v>0</v>
      </c>
      <c r="AD205" s="309">
        <f>IF(AND(Wyniki_ankiet[[#This Row],[Wielkość zużycia drewna w kg (jeśli występuje)]]&gt;0,Wyniki_ankiet[[#This Row],[Wielkość zużycia węgla w tonach (jeśli występuje)]]=0),1,)</f>
        <v>0</v>
      </c>
      <c r="AE205" s="309">
        <f>IF(Wyniki_ankiet[[#This Row],[Wielkość zużycia gazu w m3 (jeśli występuje)]]&gt;0,1,)</f>
        <v>0</v>
      </c>
      <c r="AF205" s="309"/>
    </row>
    <row r="206" spans="1:32" ht="15.75" customHeight="1">
      <c r="A206" s="309">
        <v>202</v>
      </c>
      <c r="B206" s="309" t="s">
        <v>226</v>
      </c>
      <c r="C206" s="299">
        <f>SUM(BUD_MIESZK_A!U210:U372)</f>
        <v>0</v>
      </c>
      <c r="D206" s="309" t="s">
        <v>442</v>
      </c>
      <c r="E206" s="309" t="s">
        <v>443</v>
      </c>
      <c r="F206" s="299">
        <v>246</v>
      </c>
      <c r="G206" s="299">
        <v>246</v>
      </c>
      <c r="H206" s="299">
        <v>2013</v>
      </c>
      <c r="I206" s="309" t="s">
        <v>444</v>
      </c>
      <c r="J206" s="309" t="s">
        <v>444</v>
      </c>
      <c r="K206" s="309" t="s">
        <v>445</v>
      </c>
      <c r="L206" s="309" t="s">
        <v>446</v>
      </c>
      <c r="M206" s="309" t="s">
        <v>447</v>
      </c>
      <c r="N206" s="309" t="s">
        <v>480</v>
      </c>
      <c r="O206" s="309">
        <v>5</v>
      </c>
      <c r="P206" s="313">
        <f>IFERROR(Wyniki_ankiet[[#This Row],[Wielkość zużycia węgla w tonach (jeśli występuje)]]*1000/Wyniki_ankiet[[#This Row],[Powierzchnia ogrzewana w m2]],)</f>
        <v>20.325203252032519</v>
      </c>
      <c r="Q206" s="309">
        <v>0</v>
      </c>
      <c r="R206" s="312"/>
      <c r="S206" s="312">
        <f>IFERROR(Wyniki_ankiet[[#This Row],[Wielkość zużycia drewna w kg (jeśli występuje)]]/Wyniki_ankiet[[#This Row],[Powierzchnia ogrzewana w m2]],)</f>
        <v>0</v>
      </c>
      <c r="T206" s="309">
        <v>0</v>
      </c>
      <c r="U206" s="309"/>
      <c r="V206" s="309">
        <f>IFERROR(Wyniki_ankiet[[#This Row],[Olej opałowy zużycie w litrach]]/Wyniki_ankiet[[#This Row],[Powierzchnia ogrzewana w m2]],)</f>
        <v>0</v>
      </c>
      <c r="X206" s="309" t="s">
        <v>442</v>
      </c>
      <c r="Y206" s="309" t="s">
        <v>225</v>
      </c>
      <c r="AA206" s="309" t="s">
        <v>442</v>
      </c>
      <c r="AB206" s="309">
        <f>IF(AND(Wyniki_ankiet[[#This Row],[Wielkość zużycia węgla w tonach (jeśli występuje)]]&gt;0,Wyniki_ankiet[[#This Row],[Wielkość zużycia drewna w kg (jeśli występuje)]]&gt;0),1,)</f>
        <v>0</v>
      </c>
      <c r="AC206" s="309">
        <f>IF(AND(Wyniki_ankiet[[#This Row],[Wielkość zużycia węgla w tonach (jeśli występuje)]]&gt;0,Wyniki_ankiet[[#This Row],[Wielkość zużycia drewna w kg (jeśli występuje)]]=0),1,)</f>
        <v>1</v>
      </c>
      <c r="AD206" s="309">
        <f>IF(AND(Wyniki_ankiet[[#This Row],[Wielkość zużycia drewna w kg (jeśli występuje)]]&gt;0,Wyniki_ankiet[[#This Row],[Wielkość zużycia węgla w tonach (jeśli występuje)]]=0),1,)</f>
        <v>0</v>
      </c>
      <c r="AE206" s="309">
        <f>IF(Wyniki_ankiet[[#This Row],[Wielkość zużycia gazu w m3 (jeśli występuje)]]&gt;0,1,)</f>
        <v>0</v>
      </c>
      <c r="AF206" s="309"/>
    </row>
    <row r="207" spans="1:32" ht="15.75" customHeight="1">
      <c r="A207" s="309">
        <v>203</v>
      </c>
      <c r="B207" s="309" t="s">
        <v>226</v>
      </c>
      <c r="C207" s="299">
        <f>SUM(BUD_MIESZK_A!U211:U373)</f>
        <v>0</v>
      </c>
      <c r="D207" s="309" t="s">
        <v>225</v>
      </c>
      <c r="E207" s="309" t="s">
        <v>443</v>
      </c>
      <c r="F207" s="309" t="s">
        <v>225</v>
      </c>
      <c r="G207" s="309" t="s">
        <v>225</v>
      </c>
      <c r="H207" s="309" t="s">
        <v>225</v>
      </c>
      <c r="I207" s="309" t="s">
        <v>444</v>
      </c>
      <c r="J207" s="309" t="s">
        <v>444</v>
      </c>
      <c r="K207" s="309" t="s">
        <v>445</v>
      </c>
      <c r="L207" s="309" t="s">
        <v>446</v>
      </c>
      <c r="M207" s="309" t="s">
        <v>447</v>
      </c>
      <c r="N207" s="309" t="s">
        <v>452</v>
      </c>
      <c r="O207" s="309"/>
      <c r="P207" s="313">
        <f>IFERROR(Wyniki_ankiet[[#This Row],[Wielkość zużycia węgla w tonach (jeśli występuje)]]*1000/Wyniki_ankiet[[#This Row],[Powierzchnia ogrzewana w m2]],)</f>
        <v>0</v>
      </c>
      <c r="Q207" s="309">
        <v>0</v>
      </c>
      <c r="R207" s="312"/>
      <c r="S207" s="312">
        <f>IFERROR(Wyniki_ankiet[[#This Row],[Wielkość zużycia drewna w kg (jeśli występuje)]]/Wyniki_ankiet[[#This Row],[Powierzchnia ogrzewana w m2]],)</f>
        <v>0</v>
      </c>
      <c r="T207" s="309">
        <v>0</v>
      </c>
      <c r="U207" s="309"/>
      <c r="V207" s="309">
        <f>IFERROR(Wyniki_ankiet[[#This Row],[Olej opałowy zużycie w litrach]]/Wyniki_ankiet[[#This Row],[Powierzchnia ogrzewana w m2]],)</f>
        <v>0</v>
      </c>
      <c r="X207" s="309" t="s">
        <v>442</v>
      </c>
      <c r="Y207" s="309" t="s">
        <v>225</v>
      </c>
      <c r="AA207" s="309" t="s">
        <v>225</v>
      </c>
      <c r="AB207" s="309">
        <f>IF(AND(Wyniki_ankiet[[#This Row],[Wielkość zużycia węgla w tonach (jeśli występuje)]]&gt;0,Wyniki_ankiet[[#This Row],[Wielkość zużycia drewna w kg (jeśli występuje)]]&gt;0),1,)</f>
        <v>0</v>
      </c>
      <c r="AC207" s="309">
        <f>IF(AND(Wyniki_ankiet[[#This Row],[Wielkość zużycia węgla w tonach (jeśli występuje)]]&gt;0,Wyniki_ankiet[[#This Row],[Wielkość zużycia drewna w kg (jeśli występuje)]]=0),1,)</f>
        <v>0</v>
      </c>
      <c r="AD207" s="309">
        <f>IF(AND(Wyniki_ankiet[[#This Row],[Wielkość zużycia drewna w kg (jeśli występuje)]]&gt;0,Wyniki_ankiet[[#This Row],[Wielkość zużycia węgla w tonach (jeśli występuje)]]=0),1,)</f>
        <v>0</v>
      </c>
      <c r="AE207" s="309">
        <f>IF(Wyniki_ankiet[[#This Row],[Wielkość zużycia gazu w m3 (jeśli występuje)]]&gt;0,1,)</f>
        <v>0</v>
      </c>
      <c r="AF207" s="309"/>
    </row>
    <row r="208" spans="1:32" ht="15.75" customHeight="1">
      <c r="A208" s="309">
        <v>204</v>
      </c>
      <c r="B208" s="309" t="s">
        <v>226</v>
      </c>
      <c r="C208" s="299">
        <f>SUM(BUD_MIESZK_A!U212:U374)</f>
        <v>0</v>
      </c>
      <c r="D208" s="309" t="s">
        <v>225</v>
      </c>
      <c r="E208" s="309" t="s">
        <v>466</v>
      </c>
      <c r="F208" s="299">
        <v>77</v>
      </c>
      <c r="G208" s="299">
        <v>77</v>
      </c>
      <c r="H208" s="309" t="s">
        <v>225</v>
      </c>
      <c r="I208" s="309" t="s">
        <v>442</v>
      </c>
      <c r="J208" s="309" t="s">
        <v>442</v>
      </c>
      <c r="K208" s="309" t="s">
        <v>445</v>
      </c>
      <c r="L208" s="309" t="s">
        <v>446</v>
      </c>
      <c r="M208" s="314" t="s">
        <v>473</v>
      </c>
      <c r="N208" s="309" t="s">
        <v>480</v>
      </c>
      <c r="O208" s="309">
        <v>18</v>
      </c>
      <c r="P208" s="313">
        <f>IFERROR(Wyniki_ankiet[[#This Row],[Wielkość zużycia węgla w tonach (jeśli występuje)]]*1000/Wyniki_ankiet[[#This Row],[Powierzchnia ogrzewana w m2]],)</f>
        <v>233.76623376623377</v>
      </c>
      <c r="Q208" s="309">
        <v>0</v>
      </c>
      <c r="R208" s="312"/>
      <c r="S208" s="312">
        <f>IFERROR(Wyniki_ankiet[[#This Row],[Wielkość zużycia drewna w kg (jeśli występuje)]]/Wyniki_ankiet[[#This Row],[Powierzchnia ogrzewana w m2]],)</f>
        <v>0</v>
      </c>
      <c r="T208" s="309">
        <v>0</v>
      </c>
      <c r="U208" s="309"/>
      <c r="V208" s="309">
        <f>IFERROR(Wyniki_ankiet[[#This Row],[Olej opałowy zużycie w litrach]]/Wyniki_ankiet[[#This Row],[Powierzchnia ogrzewana w m2]],)</f>
        <v>0</v>
      </c>
      <c r="X208" s="309" t="s">
        <v>442</v>
      </c>
      <c r="Y208" s="309" t="s">
        <v>225</v>
      </c>
      <c r="AA208" s="309" t="s">
        <v>225</v>
      </c>
      <c r="AB208" s="309">
        <f>IF(AND(Wyniki_ankiet[[#This Row],[Wielkość zużycia węgla w tonach (jeśli występuje)]]&gt;0,Wyniki_ankiet[[#This Row],[Wielkość zużycia drewna w kg (jeśli występuje)]]&gt;0),1,)</f>
        <v>0</v>
      </c>
      <c r="AC208" s="309">
        <f>IF(AND(Wyniki_ankiet[[#This Row],[Wielkość zużycia węgla w tonach (jeśli występuje)]]&gt;0,Wyniki_ankiet[[#This Row],[Wielkość zużycia drewna w kg (jeśli występuje)]]=0),1,)</f>
        <v>1</v>
      </c>
      <c r="AD208" s="309">
        <f>IF(AND(Wyniki_ankiet[[#This Row],[Wielkość zużycia drewna w kg (jeśli występuje)]]&gt;0,Wyniki_ankiet[[#This Row],[Wielkość zużycia węgla w tonach (jeśli występuje)]]=0),1,)</f>
        <v>0</v>
      </c>
      <c r="AE208" s="309">
        <f>IF(Wyniki_ankiet[[#This Row],[Wielkość zużycia gazu w m3 (jeśli występuje)]]&gt;0,1,)</f>
        <v>0</v>
      </c>
      <c r="AF208" s="309"/>
    </row>
    <row r="209" spans="1:32" ht="15.75" customHeight="1">
      <c r="A209" s="309">
        <v>205</v>
      </c>
      <c r="B209" s="309" t="s">
        <v>226</v>
      </c>
      <c r="C209" s="299">
        <f>SUM(BUD_MIESZK_A!U213:U375)</f>
        <v>0</v>
      </c>
      <c r="D209" s="309" t="s">
        <v>444</v>
      </c>
      <c r="E209" s="309" t="s">
        <v>443</v>
      </c>
      <c r="F209" s="299">
        <v>110</v>
      </c>
      <c r="G209" s="299">
        <v>110</v>
      </c>
      <c r="H209" s="299">
        <v>1970</v>
      </c>
      <c r="I209" s="309" t="s">
        <v>444</v>
      </c>
      <c r="J209" s="309" t="s">
        <v>444</v>
      </c>
      <c r="K209" s="309" t="s">
        <v>464</v>
      </c>
      <c r="L209" s="309" t="s">
        <v>446</v>
      </c>
      <c r="M209" s="309" t="s">
        <v>447</v>
      </c>
      <c r="N209" s="309" t="s">
        <v>452</v>
      </c>
      <c r="O209" s="309">
        <v>4</v>
      </c>
      <c r="P209" s="313">
        <f>IFERROR(Wyniki_ankiet[[#This Row],[Wielkość zużycia węgla w tonach (jeśli występuje)]]*1000/Wyniki_ankiet[[#This Row],[Powierzchnia ogrzewana w m2]],)</f>
        <v>36.363636363636367</v>
      </c>
      <c r="Q209" s="309">
        <v>0</v>
      </c>
      <c r="R209" s="312"/>
      <c r="S209" s="312">
        <f>IFERROR(Wyniki_ankiet[[#This Row],[Wielkość zużycia drewna w kg (jeśli występuje)]]/Wyniki_ankiet[[#This Row],[Powierzchnia ogrzewana w m2]],)</f>
        <v>0</v>
      </c>
      <c r="T209" s="309">
        <v>0</v>
      </c>
      <c r="U209" s="309"/>
      <c r="V209" s="309">
        <f>IFERROR(Wyniki_ankiet[[#This Row],[Olej opałowy zużycie w litrach]]/Wyniki_ankiet[[#This Row],[Powierzchnia ogrzewana w m2]],)</f>
        <v>0</v>
      </c>
      <c r="X209" s="309" t="s">
        <v>442</v>
      </c>
      <c r="Y209" s="309" t="s">
        <v>225</v>
      </c>
      <c r="AA209" s="309" t="s">
        <v>444</v>
      </c>
      <c r="AB209" s="309">
        <f>IF(AND(Wyniki_ankiet[[#This Row],[Wielkość zużycia węgla w tonach (jeśli występuje)]]&gt;0,Wyniki_ankiet[[#This Row],[Wielkość zużycia drewna w kg (jeśli występuje)]]&gt;0),1,)</f>
        <v>0</v>
      </c>
      <c r="AC209" s="309">
        <f>IF(AND(Wyniki_ankiet[[#This Row],[Wielkość zużycia węgla w tonach (jeśli występuje)]]&gt;0,Wyniki_ankiet[[#This Row],[Wielkość zużycia drewna w kg (jeśli występuje)]]=0),1,)</f>
        <v>1</v>
      </c>
      <c r="AD209" s="309">
        <f>IF(AND(Wyniki_ankiet[[#This Row],[Wielkość zużycia drewna w kg (jeśli występuje)]]&gt;0,Wyniki_ankiet[[#This Row],[Wielkość zużycia węgla w tonach (jeśli występuje)]]=0),1,)</f>
        <v>0</v>
      </c>
      <c r="AE209" s="309">
        <f>IF(Wyniki_ankiet[[#This Row],[Wielkość zużycia gazu w m3 (jeśli występuje)]]&gt;0,1,)</f>
        <v>0</v>
      </c>
      <c r="AF209" s="309"/>
    </row>
    <row r="210" spans="1:32" ht="15.75" customHeight="1">
      <c r="A210" s="309">
        <v>206</v>
      </c>
      <c r="B210" s="309" t="s">
        <v>226</v>
      </c>
      <c r="C210" s="299">
        <f>SUM(BUD_MIESZK_A!U214:U376)</f>
        <v>0</v>
      </c>
      <c r="D210" s="309" t="s">
        <v>442</v>
      </c>
      <c r="E210" s="309" t="s">
        <v>466</v>
      </c>
      <c r="F210" s="299">
        <v>75</v>
      </c>
      <c r="G210" s="299">
        <v>75</v>
      </c>
      <c r="H210" s="299">
        <v>1975</v>
      </c>
      <c r="I210" s="309" t="s">
        <v>442</v>
      </c>
      <c r="J210" s="309" t="s">
        <v>442</v>
      </c>
      <c r="K210" s="309" t="s">
        <v>445</v>
      </c>
      <c r="L210" s="309" t="s">
        <v>446</v>
      </c>
      <c r="M210" s="309" t="s">
        <v>447</v>
      </c>
      <c r="N210" s="309" t="s">
        <v>452</v>
      </c>
      <c r="O210" s="309">
        <v>2.5</v>
      </c>
      <c r="P210" s="313">
        <f>IFERROR(Wyniki_ankiet[[#This Row],[Wielkość zużycia węgla w tonach (jeśli występuje)]]*1000/Wyniki_ankiet[[#This Row],[Powierzchnia ogrzewana w m2]],)</f>
        <v>33.333333333333336</v>
      </c>
      <c r="Q210" s="309">
        <v>0</v>
      </c>
      <c r="R210" s="312"/>
      <c r="S210" s="312">
        <f>IFERROR(Wyniki_ankiet[[#This Row],[Wielkość zużycia drewna w kg (jeśli występuje)]]/Wyniki_ankiet[[#This Row],[Powierzchnia ogrzewana w m2]],)</f>
        <v>0</v>
      </c>
      <c r="T210" s="309">
        <v>0</v>
      </c>
      <c r="U210" s="309"/>
      <c r="V210" s="309">
        <f>IFERROR(Wyniki_ankiet[[#This Row],[Olej opałowy zużycie w litrach]]/Wyniki_ankiet[[#This Row],[Powierzchnia ogrzewana w m2]],)</f>
        <v>0</v>
      </c>
      <c r="X210" s="309" t="s">
        <v>442</v>
      </c>
      <c r="Y210" s="309" t="s">
        <v>225</v>
      </c>
      <c r="AA210" s="309" t="s">
        <v>444</v>
      </c>
      <c r="AB210" s="309">
        <f>IF(AND(Wyniki_ankiet[[#This Row],[Wielkość zużycia węgla w tonach (jeśli występuje)]]&gt;0,Wyniki_ankiet[[#This Row],[Wielkość zużycia drewna w kg (jeśli występuje)]]&gt;0),1,)</f>
        <v>0</v>
      </c>
      <c r="AC210" s="309">
        <f>IF(AND(Wyniki_ankiet[[#This Row],[Wielkość zużycia węgla w tonach (jeśli występuje)]]&gt;0,Wyniki_ankiet[[#This Row],[Wielkość zużycia drewna w kg (jeśli występuje)]]=0),1,)</f>
        <v>1</v>
      </c>
      <c r="AD210" s="309">
        <f>IF(AND(Wyniki_ankiet[[#This Row],[Wielkość zużycia drewna w kg (jeśli występuje)]]&gt;0,Wyniki_ankiet[[#This Row],[Wielkość zużycia węgla w tonach (jeśli występuje)]]=0),1,)</f>
        <v>0</v>
      </c>
      <c r="AE210" s="309">
        <f>IF(Wyniki_ankiet[[#This Row],[Wielkość zużycia gazu w m3 (jeśli występuje)]]&gt;0,1,)</f>
        <v>0</v>
      </c>
      <c r="AF210" s="309"/>
    </row>
    <row r="211" spans="1:32" ht="15.75" hidden="1" customHeight="1">
      <c r="A211" s="309" t="s">
        <v>506</v>
      </c>
      <c r="B211" s="309" t="s">
        <v>226</v>
      </c>
      <c r="C211" s="299">
        <f>SUM(BUD_MIESZK_A!U215:U377)</f>
        <v>0</v>
      </c>
      <c r="D211" s="309" t="s">
        <v>442</v>
      </c>
      <c r="E211" s="309" t="s">
        <v>466</v>
      </c>
      <c r="F211" s="299">
        <v>37</v>
      </c>
      <c r="G211" s="299">
        <v>37</v>
      </c>
      <c r="H211" s="309" t="s">
        <v>225</v>
      </c>
      <c r="I211" s="309" t="s">
        <v>444</v>
      </c>
      <c r="J211" s="309" t="s">
        <v>442</v>
      </c>
      <c r="K211" s="309" t="s">
        <v>445</v>
      </c>
      <c r="L211" s="309" t="s">
        <v>461</v>
      </c>
      <c r="M211" s="309" t="s">
        <v>490</v>
      </c>
      <c r="N211" s="309" t="s">
        <v>455</v>
      </c>
      <c r="O211" s="309">
        <v>1.5</v>
      </c>
      <c r="P211" s="313">
        <f>IFERROR(Wyniki_ankiet[[#This Row],[Wielkość zużycia węgla w tonach (jeśli występuje)]]*1000/Wyniki_ankiet[[#This Row],[Powierzchnia ogrzewana w m2]],)</f>
        <v>40.54054054054054</v>
      </c>
      <c r="Q211" s="309">
        <v>0</v>
      </c>
      <c r="R211" s="312">
        <v>4200</v>
      </c>
      <c r="S211" s="312">
        <f>IFERROR(Wyniki_ankiet[[#This Row],[Wielkość zużycia drewna w kg (jeśli występuje)]]/Wyniki_ankiet[[#This Row],[Powierzchnia ogrzewana w m2]],)</f>
        <v>113.51351351351352</v>
      </c>
      <c r="T211" s="309">
        <v>0</v>
      </c>
      <c r="U211" s="309"/>
      <c r="V211" s="309">
        <f>IFERROR(Wyniki_ankiet[[#This Row],[Olej opałowy zużycie w litrach]]/Wyniki_ankiet[[#This Row],[Powierzchnia ogrzewana w m2]],)</f>
        <v>0</v>
      </c>
      <c r="X211" s="309" t="s">
        <v>442</v>
      </c>
      <c r="Y211" s="309" t="s">
        <v>225</v>
      </c>
      <c r="AA211" s="309" t="s">
        <v>442</v>
      </c>
      <c r="AB211" s="309">
        <f>IF(AND(Wyniki_ankiet[[#This Row],[Wielkość zużycia węgla w tonach (jeśli występuje)]]&gt;0,Wyniki_ankiet[[#This Row],[Wielkość zużycia drewna w kg (jeśli występuje)]]&gt;0),1,)</f>
        <v>1</v>
      </c>
      <c r="AC211" s="309">
        <f>IF(AND(Wyniki_ankiet[[#This Row],[Wielkość zużycia węgla w tonach (jeśli występuje)]]&gt;0,Wyniki_ankiet[[#This Row],[Wielkość zużycia drewna w kg (jeśli występuje)]]=0),1,)</f>
        <v>0</v>
      </c>
      <c r="AD211" s="309">
        <f>IF(AND(Wyniki_ankiet[[#This Row],[Wielkość zużycia drewna w kg (jeśli występuje)]]&gt;0,Wyniki_ankiet[[#This Row],[Wielkość zużycia węgla w tonach (jeśli występuje)]]=0),1,)</f>
        <v>0</v>
      </c>
      <c r="AE211" s="309">
        <f>IF(Wyniki_ankiet[[#This Row],[Wielkość zużycia gazu w m3 (jeśli występuje)]]&gt;0,1,)</f>
        <v>0</v>
      </c>
      <c r="AF211" s="309"/>
    </row>
    <row r="212" spans="1:32" ht="15.75" hidden="1" customHeight="1">
      <c r="A212" s="309">
        <v>208</v>
      </c>
      <c r="B212" s="309" t="s">
        <v>226</v>
      </c>
      <c r="C212" s="299">
        <f>SUM(BUD_MIESZK_A!U216:U378)</f>
        <v>0</v>
      </c>
      <c r="D212" s="309" t="s">
        <v>442</v>
      </c>
      <c r="E212" s="309" t="s">
        <v>443</v>
      </c>
      <c r="F212" s="299">
        <v>110</v>
      </c>
      <c r="G212" s="299">
        <v>100</v>
      </c>
      <c r="H212" s="299">
        <v>2002</v>
      </c>
      <c r="I212" s="309" t="s">
        <v>444</v>
      </c>
      <c r="J212" s="309" t="s">
        <v>444</v>
      </c>
      <c r="K212" s="309" t="s">
        <v>445</v>
      </c>
      <c r="L212" s="309" t="s">
        <v>446</v>
      </c>
      <c r="M212" s="314" t="s">
        <v>473</v>
      </c>
      <c r="N212" s="309" t="s">
        <v>455</v>
      </c>
      <c r="O212" s="309">
        <v>3</v>
      </c>
      <c r="P212" s="313">
        <f>IFERROR(Wyniki_ankiet[[#This Row],[Wielkość zużycia węgla w tonach (jeśli występuje)]]*1000/Wyniki_ankiet[[#This Row],[Powierzchnia ogrzewana w m2]],)</f>
        <v>30</v>
      </c>
      <c r="Q212" s="309">
        <v>0</v>
      </c>
      <c r="R212" s="312">
        <v>200</v>
      </c>
      <c r="S212" s="312">
        <f>IFERROR(Wyniki_ankiet[[#This Row],[Wielkość zużycia drewna w kg (jeśli występuje)]]/Wyniki_ankiet[[#This Row],[Powierzchnia ogrzewana w m2]],)</f>
        <v>2</v>
      </c>
      <c r="T212" s="309">
        <v>0</v>
      </c>
      <c r="U212" s="309"/>
      <c r="V212" s="309">
        <f>IFERROR(Wyniki_ankiet[[#This Row],[Olej opałowy zużycie w litrach]]/Wyniki_ankiet[[#This Row],[Powierzchnia ogrzewana w m2]],)</f>
        <v>0</v>
      </c>
      <c r="X212" s="309" t="s">
        <v>442</v>
      </c>
      <c r="Y212" s="309" t="s">
        <v>225</v>
      </c>
      <c r="AA212" s="309" t="s">
        <v>444</v>
      </c>
      <c r="AB212" s="309">
        <f>IF(AND(Wyniki_ankiet[[#This Row],[Wielkość zużycia węgla w tonach (jeśli występuje)]]&gt;0,Wyniki_ankiet[[#This Row],[Wielkość zużycia drewna w kg (jeśli występuje)]]&gt;0),1,)</f>
        <v>1</v>
      </c>
      <c r="AC212" s="309">
        <f>IF(AND(Wyniki_ankiet[[#This Row],[Wielkość zużycia węgla w tonach (jeśli występuje)]]&gt;0,Wyniki_ankiet[[#This Row],[Wielkość zużycia drewna w kg (jeśli występuje)]]=0),1,)</f>
        <v>0</v>
      </c>
      <c r="AD212" s="309">
        <f>IF(AND(Wyniki_ankiet[[#This Row],[Wielkość zużycia drewna w kg (jeśli występuje)]]&gt;0,Wyniki_ankiet[[#This Row],[Wielkość zużycia węgla w tonach (jeśli występuje)]]=0),1,)</f>
        <v>0</v>
      </c>
      <c r="AE212" s="309">
        <f>IF(Wyniki_ankiet[[#This Row],[Wielkość zużycia gazu w m3 (jeśli występuje)]]&gt;0,1,)</f>
        <v>0</v>
      </c>
      <c r="AF212" s="309"/>
    </row>
    <row r="213" spans="1:32" ht="15.75" hidden="1" customHeight="1">
      <c r="A213" s="309">
        <v>209</v>
      </c>
      <c r="B213" s="309" t="s">
        <v>226</v>
      </c>
      <c r="C213" s="299">
        <f>SUM(BUD_MIESZK_A!U217:U379)</f>
        <v>0</v>
      </c>
      <c r="D213" s="309" t="s">
        <v>442</v>
      </c>
      <c r="E213" s="309" t="s">
        <v>474</v>
      </c>
      <c r="F213" s="299">
        <v>190</v>
      </c>
      <c r="G213" s="299">
        <v>190</v>
      </c>
      <c r="H213" s="309" t="s">
        <v>225</v>
      </c>
      <c r="I213" s="309" t="s">
        <v>444</v>
      </c>
      <c r="J213" s="309" t="s">
        <v>442</v>
      </c>
      <c r="K213" s="309" t="s">
        <v>445</v>
      </c>
      <c r="L213" s="309" t="s">
        <v>446</v>
      </c>
      <c r="M213" s="309" t="s">
        <v>451</v>
      </c>
      <c r="N213" s="309" t="s">
        <v>455</v>
      </c>
      <c r="O213" s="309">
        <v>5</v>
      </c>
      <c r="P213" s="313">
        <f>IFERROR(Wyniki_ankiet[[#This Row],[Wielkość zużycia węgla w tonach (jeśli występuje)]]*1000/Wyniki_ankiet[[#This Row],[Powierzchnia ogrzewana w m2]],)</f>
        <v>26.315789473684209</v>
      </c>
      <c r="Q213" s="309">
        <v>0</v>
      </c>
      <c r="R213" s="312">
        <v>500</v>
      </c>
      <c r="S213" s="312">
        <f>IFERROR(Wyniki_ankiet[[#This Row],[Wielkość zużycia drewna w kg (jeśli występuje)]]/Wyniki_ankiet[[#This Row],[Powierzchnia ogrzewana w m2]],)</f>
        <v>2.6315789473684212</v>
      </c>
      <c r="T213" s="309">
        <v>0</v>
      </c>
      <c r="U213" s="309"/>
      <c r="V213" s="309">
        <f>IFERROR(Wyniki_ankiet[[#This Row],[Olej opałowy zużycie w litrach]]/Wyniki_ankiet[[#This Row],[Powierzchnia ogrzewana w m2]],)</f>
        <v>0</v>
      </c>
      <c r="X213" s="309" t="s">
        <v>442</v>
      </c>
      <c r="Y213" s="309" t="s">
        <v>225</v>
      </c>
      <c r="AA213" s="309" t="s">
        <v>444</v>
      </c>
      <c r="AB213" s="309">
        <f>IF(AND(Wyniki_ankiet[[#This Row],[Wielkość zużycia węgla w tonach (jeśli występuje)]]&gt;0,Wyniki_ankiet[[#This Row],[Wielkość zużycia drewna w kg (jeśli występuje)]]&gt;0),1,)</f>
        <v>1</v>
      </c>
      <c r="AC213" s="309">
        <f>IF(AND(Wyniki_ankiet[[#This Row],[Wielkość zużycia węgla w tonach (jeśli występuje)]]&gt;0,Wyniki_ankiet[[#This Row],[Wielkość zużycia drewna w kg (jeśli występuje)]]=0),1,)</f>
        <v>0</v>
      </c>
      <c r="AD213" s="309">
        <f>IF(AND(Wyniki_ankiet[[#This Row],[Wielkość zużycia drewna w kg (jeśli występuje)]]&gt;0,Wyniki_ankiet[[#This Row],[Wielkość zużycia węgla w tonach (jeśli występuje)]]=0),1,)</f>
        <v>0</v>
      </c>
      <c r="AE213" s="309">
        <f>IF(Wyniki_ankiet[[#This Row],[Wielkość zużycia gazu w m3 (jeśli występuje)]]&gt;0,1,)</f>
        <v>0</v>
      </c>
      <c r="AF213" s="309"/>
    </row>
    <row r="214" spans="1:32" ht="15.75" hidden="1" customHeight="1">
      <c r="A214" s="309">
        <v>210</v>
      </c>
      <c r="B214" s="309" t="s">
        <v>226</v>
      </c>
      <c r="C214" s="299">
        <f>SUM(BUD_MIESZK_A!U218:U380)</f>
        <v>0</v>
      </c>
      <c r="D214" s="309" t="s">
        <v>444</v>
      </c>
      <c r="E214" s="309" t="s">
        <v>443</v>
      </c>
      <c r="F214" s="299">
        <v>250</v>
      </c>
      <c r="G214" s="309" t="s">
        <v>225</v>
      </c>
      <c r="H214" s="299">
        <v>1996</v>
      </c>
      <c r="I214" s="309" t="s">
        <v>442</v>
      </c>
      <c r="J214" s="309" t="s">
        <v>442</v>
      </c>
      <c r="K214" s="309" t="s">
        <v>454</v>
      </c>
      <c r="L214" s="309" t="s">
        <v>446</v>
      </c>
      <c r="M214" s="314" t="s">
        <v>473</v>
      </c>
      <c r="N214" s="309" t="s">
        <v>455</v>
      </c>
      <c r="O214" s="309">
        <v>2</v>
      </c>
      <c r="P214" s="313">
        <f>IFERROR(Wyniki_ankiet[[#This Row],[Wielkość zużycia węgla w tonach (jeśli występuje)]]*1000/Wyniki_ankiet[[#This Row],[Powierzchnia ogrzewana w m2]],)</f>
        <v>0</v>
      </c>
      <c r="Q214" s="309">
        <v>0</v>
      </c>
      <c r="R214" s="312">
        <v>100</v>
      </c>
      <c r="S214" s="312">
        <f>IFERROR(Wyniki_ankiet[[#This Row],[Wielkość zużycia drewna w kg (jeśli występuje)]]/Wyniki_ankiet[[#This Row],[Powierzchnia ogrzewana w m2]],)</f>
        <v>0</v>
      </c>
      <c r="T214" s="309">
        <v>0</v>
      </c>
      <c r="U214" s="309"/>
      <c r="V214" s="309">
        <f>IFERROR(Wyniki_ankiet[[#This Row],[Olej opałowy zużycie w litrach]]/Wyniki_ankiet[[#This Row],[Powierzchnia ogrzewana w m2]],)</f>
        <v>0</v>
      </c>
      <c r="X214" s="309" t="s">
        <v>442</v>
      </c>
      <c r="Y214" s="309" t="s">
        <v>225</v>
      </c>
      <c r="AA214" s="309" t="s">
        <v>444</v>
      </c>
      <c r="AB214" s="309">
        <f>IF(AND(Wyniki_ankiet[[#This Row],[Wielkość zużycia węgla w tonach (jeśli występuje)]]&gt;0,Wyniki_ankiet[[#This Row],[Wielkość zużycia drewna w kg (jeśli występuje)]]&gt;0),1,)</f>
        <v>1</v>
      </c>
      <c r="AC214" s="309">
        <f>IF(AND(Wyniki_ankiet[[#This Row],[Wielkość zużycia węgla w tonach (jeśli występuje)]]&gt;0,Wyniki_ankiet[[#This Row],[Wielkość zużycia drewna w kg (jeśli występuje)]]=0),1,)</f>
        <v>0</v>
      </c>
      <c r="AD214" s="309">
        <f>IF(AND(Wyniki_ankiet[[#This Row],[Wielkość zużycia drewna w kg (jeśli występuje)]]&gt;0,Wyniki_ankiet[[#This Row],[Wielkość zużycia węgla w tonach (jeśli występuje)]]=0),1,)</f>
        <v>0</v>
      </c>
      <c r="AE214" s="309">
        <f>IF(Wyniki_ankiet[[#This Row],[Wielkość zużycia gazu w m3 (jeśli występuje)]]&gt;0,1,)</f>
        <v>0</v>
      </c>
      <c r="AF214" s="309"/>
    </row>
    <row r="215" spans="1:32" ht="15.75" customHeight="1">
      <c r="A215" s="309">
        <v>211</v>
      </c>
      <c r="B215" s="309" t="s">
        <v>226</v>
      </c>
      <c r="C215" s="299">
        <f>SUM(BUD_MIESZK_A!U219:U381)</f>
        <v>0</v>
      </c>
      <c r="D215" s="309" t="s">
        <v>442</v>
      </c>
      <c r="E215" s="309" t="s">
        <v>466</v>
      </c>
      <c r="F215" s="299">
        <v>47</v>
      </c>
      <c r="G215" s="309" t="s">
        <v>225</v>
      </c>
      <c r="H215" s="309" t="s">
        <v>225</v>
      </c>
      <c r="I215" s="309" t="s">
        <v>442</v>
      </c>
      <c r="J215" s="309" t="s">
        <v>442</v>
      </c>
      <c r="K215" s="309" t="s">
        <v>445</v>
      </c>
      <c r="L215" s="309" t="s">
        <v>446</v>
      </c>
      <c r="M215" s="309" t="s">
        <v>490</v>
      </c>
      <c r="N215" s="309" t="s">
        <v>452</v>
      </c>
      <c r="O215" s="309">
        <v>2</v>
      </c>
      <c r="P215" s="313">
        <f>IFERROR(Wyniki_ankiet[[#This Row],[Wielkość zużycia węgla w tonach (jeśli występuje)]]*1000/Wyniki_ankiet[[#This Row],[Powierzchnia ogrzewana w m2]],)</f>
        <v>0</v>
      </c>
      <c r="Q215" s="309">
        <v>0</v>
      </c>
      <c r="R215" s="312"/>
      <c r="S215" s="312">
        <f>IFERROR(Wyniki_ankiet[[#This Row],[Wielkość zużycia drewna w kg (jeśli występuje)]]/Wyniki_ankiet[[#This Row],[Powierzchnia ogrzewana w m2]],)</f>
        <v>0</v>
      </c>
      <c r="T215" s="309">
        <v>0</v>
      </c>
      <c r="U215" s="309"/>
      <c r="V215" s="309">
        <f>IFERROR(Wyniki_ankiet[[#This Row],[Olej opałowy zużycie w litrach]]/Wyniki_ankiet[[#This Row],[Powierzchnia ogrzewana w m2]],)</f>
        <v>0</v>
      </c>
      <c r="X215" s="309" t="s">
        <v>442</v>
      </c>
      <c r="Y215" s="309" t="s">
        <v>225</v>
      </c>
      <c r="AA215" s="309" t="s">
        <v>442</v>
      </c>
      <c r="AB215" s="309">
        <f>IF(AND(Wyniki_ankiet[[#This Row],[Wielkość zużycia węgla w tonach (jeśli występuje)]]&gt;0,Wyniki_ankiet[[#This Row],[Wielkość zużycia drewna w kg (jeśli występuje)]]&gt;0),1,)</f>
        <v>0</v>
      </c>
      <c r="AC215" s="309">
        <f>IF(AND(Wyniki_ankiet[[#This Row],[Wielkość zużycia węgla w tonach (jeśli występuje)]]&gt;0,Wyniki_ankiet[[#This Row],[Wielkość zużycia drewna w kg (jeśli występuje)]]=0),1,)</f>
        <v>1</v>
      </c>
      <c r="AD215" s="309">
        <f>IF(AND(Wyniki_ankiet[[#This Row],[Wielkość zużycia drewna w kg (jeśli występuje)]]&gt;0,Wyniki_ankiet[[#This Row],[Wielkość zużycia węgla w tonach (jeśli występuje)]]=0),1,)</f>
        <v>0</v>
      </c>
      <c r="AE215" s="309">
        <f>IF(Wyniki_ankiet[[#This Row],[Wielkość zużycia gazu w m3 (jeśli występuje)]]&gt;0,1,)</f>
        <v>0</v>
      </c>
      <c r="AF215" s="309"/>
    </row>
    <row r="216" spans="1:32" ht="15.75" hidden="1" customHeight="1">
      <c r="A216" s="309">
        <v>212</v>
      </c>
      <c r="B216" s="309" t="s">
        <v>226</v>
      </c>
      <c r="C216" s="299">
        <f>SUM(BUD_MIESZK_A!U220:U382)</f>
        <v>0</v>
      </c>
      <c r="D216" s="309" t="s">
        <v>225</v>
      </c>
      <c r="E216" s="309" t="s">
        <v>443</v>
      </c>
      <c r="F216" s="299">
        <v>86</v>
      </c>
      <c r="G216" s="299">
        <v>86</v>
      </c>
      <c r="H216" s="299">
        <v>1900</v>
      </c>
      <c r="I216" s="309" t="s">
        <v>442</v>
      </c>
      <c r="J216" s="309" t="s">
        <v>442</v>
      </c>
      <c r="K216" s="309" t="s">
        <v>445</v>
      </c>
      <c r="L216" s="309" t="s">
        <v>446</v>
      </c>
      <c r="M216" s="314" t="s">
        <v>473</v>
      </c>
      <c r="N216" s="309" t="s">
        <v>455</v>
      </c>
      <c r="O216" s="309">
        <v>1</v>
      </c>
      <c r="P216" s="313">
        <f>IFERROR(Wyniki_ankiet[[#This Row],[Wielkość zużycia węgla w tonach (jeśli występuje)]]*1000/Wyniki_ankiet[[#This Row],[Powierzchnia ogrzewana w m2]],)</f>
        <v>11.627906976744185</v>
      </c>
      <c r="Q216" s="309">
        <v>0</v>
      </c>
      <c r="R216" s="312">
        <v>6000</v>
      </c>
      <c r="S216" s="312">
        <f>IFERROR(Wyniki_ankiet[[#This Row],[Wielkość zużycia drewna w kg (jeśli występuje)]]/Wyniki_ankiet[[#This Row],[Powierzchnia ogrzewana w m2]],)</f>
        <v>69.767441860465112</v>
      </c>
      <c r="T216" s="309">
        <v>0</v>
      </c>
      <c r="U216" s="309"/>
      <c r="V216" s="309">
        <f>IFERROR(Wyniki_ankiet[[#This Row],[Olej opałowy zużycie w litrach]]/Wyniki_ankiet[[#This Row],[Powierzchnia ogrzewana w m2]],)</f>
        <v>0</v>
      </c>
      <c r="X216" s="309" t="s">
        <v>442</v>
      </c>
      <c r="Y216" s="309" t="s">
        <v>225</v>
      </c>
      <c r="AA216" s="309" t="s">
        <v>444</v>
      </c>
      <c r="AB216" s="309">
        <f>IF(AND(Wyniki_ankiet[[#This Row],[Wielkość zużycia węgla w tonach (jeśli występuje)]]&gt;0,Wyniki_ankiet[[#This Row],[Wielkość zużycia drewna w kg (jeśli występuje)]]&gt;0),1,)</f>
        <v>1</v>
      </c>
      <c r="AC216" s="309">
        <f>IF(AND(Wyniki_ankiet[[#This Row],[Wielkość zużycia węgla w tonach (jeśli występuje)]]&gt;0,Wyniki_ankiet[[#This Row],[Wielkość zużycia drewna w kg (jeśli występuje)]]=0),1,)</f>
        <v>0</v>
      </c>
      <c r="AD216" s="309">
        <f>IF(AND(Wyniki_ankiet[[#This Row],[Wielkość zużycia drewna w kg (jeśli występuje)]]&gt;0,Wyniki_ankiet[[#This Row],[Wielkość zużycia węgla w tonach (jeśli występuje)]]=0),1,)</f>
        <v>0</v>
      </c>
      <c r="AE216" s="309">
        <f>IF(Wyniki_ankiet[[#This Row],[Wielkość zużycia gazu w m3 (jeśli występuje)]]&gt;0,1,)</f>
        <v>0</v>
      </c>
      <c r="AF216" s="309"/>
    </row>
    <row r="217" spans="1:32" ht="15.75" customHeight="1">
      <c r="A217" s="309">
        <v>213</v>
      </c>
      <c r="B217" s="309" t="s">
        <v>226</v>
      </c>
      <c r="C217" s="299">
        <f>SUM(BUD_MIESZK_A!U221:U383)</f>
        <v>0</v>
      </c>
      <c r="D217" s="309" t="s">
        <v>442</v>
      </c>
      <c r="E217" s="309" t="s">
        <v>443</v>
      </c>
      <c r="F217" s="299">
        <v>92</v>
      </c>
      <c r="G217" s="299">
        <v>98</v>
      </c>
      <c r="H217" s="299">
        <v>1975</v>
      </c>
      <c r="I217" s="309" t="s">
        <v>444</v>
      </c>
      <c r="J217" s="309" t="s">
        <v>444</v>
      </c>
      <c r="K217" s="309" t="s">
        <v>445</v>
      </c>
      <c r="L217" s="309" t="s">
        <v>446</v>
      </c>
      <c r="M217" s="314" t="s">
        <v>473</v>
      </c>
      <c r="N217" s="309" t="s">
        <v>452</v>
      </c>
      <c r="O217" s="309">
        <v>4</v>
      </c>
      <c r="P217" s="313">
        <f>IFERROR(Wyniki_ankiet[[#This Row],[Wielkość zużycia węgla w tonach (jeśli występuje)]]*1000/Wyniki_ankiet[[#This Row],[Powierzchnia ogrzewana w m2]],)</f>
        <v>40.816326530612244</v>
      </c>
      <c r="Q217" s="309">
        <v>0</v>
      </c>
      <c r="R217" s="312"/>
      <c r="S217" s="312">
        <f>IFERROR(Wyniki_ankiet[[#This Row],[Wielkość zużycia drewna w kg (jeśli występuje)]]/Wyniki_ankiet[[#This Row],[Powierzchnia ogrzewana w m2]],)</f>
        <v>0</v>
      </c>
      <c r="T217" s="309">
        <v>0</v>
      </c>
      <c r="U217" s="309"/>
      <c r="V217" s="309">
        <f>IFERROR(Wyniki_ankiet[[#This Row],[Olej opałowy zużycie w litrach]]/Wyniki_ankiet[[#This Row],[Powierzchnia ogrzewana w m2]],)</f>
        <v>0</v>
      </c>
      <c r="X217" s="309" t="s">
        <v>442</v>
      </c>
      <c r="Y217" s="309" t="s">
        <v>225</v>
      </c>
      <c r="AA217" s="309" t="s">
        <v>444</v>
      </c>
      <c r="AB217" s="309">
        <f>IF(AND(Wyniki_ankiet[[#This Row],[Wielkość zużycia węgla w tonach (jeśli występuje)]]&gt;0,Wyniki_ankiet[[#This Row],[Wielkość zużycia drewna w kg (jeśli występuje)]]&gt;0),1,)</f>
        <v>0</v>
      </c>
      <c r="AC217" s="309">
        <f>IF(AND(Wyniki_ankiet[[#This Row],[Wielkość zużycia węgla w tonach (jeśli występuje)]]&gt;0,Wyniki_ankiet[[#This Row],[Wielkość zużycia drewna w kg (jeśli występuje)]]=0),1,)</f>
        <v>1</v>
      </c>
      <c r="AD217" s="309">
        <f>IF(AND(Wyniki_ankiet[[#This Row],[Wielkość zużycia drewna w kg (jeśli występuje)]]&gt;0,Wyniki_ankiet[[#This Row],[Wielkość zużycia węgla w tonach (jeśli występuje)]]=0),1,)</f>
        <v>0</v>
      </c>
      <c r="AE217" s="309">
        <f>IF(Wyniki_ankiet[[#This Row],[Wielkość zużycia gazu w m3 (jeśli występuje)]]&gt;0,1,)</f>
        <v>0</v>
      </c>
      <c r="AF217" s="309"/>
    </row>
    <row r="218" spans="1:32" ht="15.75" customHeight="1">
      <c r="A218" s="309">
        <v>214</v>
      </c>
      <c r="B218" s="309" t="s">
        <v>226</v>
      </c>
      <c r="C218" s="299">
        <f>SUM(BUD_MIESZK_A!U222:U384)</f>
        <v>0</v>
      </c>
      <c r="D218" s="309" t="s">
        <v>444</v>
      </c>
      <c r="E218" s="309" t="s">
        <v>443</v>
      </c>
      <c r="F218" s="299">
        <v>320</v>
      </c>
      <c r="G218" s="299">
        <v>320</v>
      </c>
      <c r="H218" s="299">
        <v>1983</v>
      </c>
      <c r="I218" s="309" t="s">
        <v>225</v>
      </c>
      <c r="J218" s="309" t="s">
        <v>442</v>
      </c>
      <c r="K218" s="309" t="s">
        <v>464</v>
      </c>
      <c r="L218" s="309" t="s">
        <v>446</v>
      </c>
      <c r="M218" s="314" t="s">
        <v>473</v>
      </c>
      <c r="N218" s="309" t="s">
        <v>452</v>
      </c>
      <c r="O218" s="309">
        <v>5</v>
      </c>
      <c r="P218" s="313">
        <f>IFERROR(Wyniki_ankiet[[#This Row],[Wielkość zużycia węgla w tonach (jeśli występuje)]]*1000/Wyniki_ankiet[[#This Row],[Powierzchnia ogrzewana w m2]],)</f>
        <v>15.625</v>
      </c>
      <c r="Q218" s="309">
        <v>0</v>
      </c>
      <c r="R218" s="312"/>
      <c r="S218" s="312">
        <f>IFERROR(Wyniki_ankiet[[#This Row],[Wielkość zużycia drewna w kg (jeśli występuje)]]/Wyniki_ankiet[[#This Row],[Powierzchnia ogrzewana w m2]],)</f>
        <v>0</v>
      </c>
      <c r="T218" s="309">
        <v>0</v>
      </c>
      <c r="U218" s="309"/>
      <c r="V218" s="309">
        <f>IFERROR(Wyniki_ankiet[[#This Row],[Olej opałowy zużycie w litrach]]/Wyniki_ankiet[[#This Row],[Powierzchnia ogrzewana w m2]],)</f>
        <v>0</v>
      </c>
      <c r="X218" s="309" t="s">
        <v>442</v>
      </c>
      <c r="Y218" s="309" t="s">
        <v>225</v>
      </c>
      <c r="AA218" s="309" t="s">
        <v>444</v>
      </c>
      <c r="AB218" s="309">
        <f>IF(AND(Wyniki_ankiet[[#This Row],[Wielkość zużycia węgla w tonach (jeśli występuje)]]&gt;0,Wyniki_ankiet[[#This Row],[Wielkość zużycia drewna w kg (jeśli występuje)]]&gt;0),1,)</f>
        <v>0</v>
      </c>
      <c r="AC218" s="309">
        <f>IF(AND(Wyniki_ankiet[[#This Row],[Wielkość zużycia węgla w tonach (jeśli występuje)]]&gt;0,Wyniki_ankiet[[#This Row],[Wielkość zużycia drewna w kg (jeśli występuje)]]=0),1,)</f>
        <v>1</v>
      </c>
      <c r="AD218" s="309">
        <f>IF(AND(Wyniki_ankiet[[#This Row],[Wielkość zużycia drewna w kg (jeśli występuje)]]&gt;0,Wyniki_ankiet[[#This Row],[Wielkość zużycia węgla w tonach (jeśli występuje)]]=0),1,)</f>
        <v>0</v>
      </c>
      <c r="AE218" s="309">
        <f>IF(Wyniki_ankiet[[#This Row],[Wielkość zużycia gazu w m3 (jeśli występuje)]]&gt;0,1,)</f>
        <v>0</v>
      </c>
      <c r="AF218" s="309"/>
    </row>
    <row r="219" spans="1:32" ht="15.75" customHeight="1">
      <c r="A219" s="309">
        <v>215</v>
      </c>
      <c r="B219" s="309" t="s">
        <v>226</v>
      </c>
      <c r="C219" s="299">
        <f>SUM(BUD_MIESZK_A!U223:U385)</f>
        <v>0</v>
      </c>
      <c r="D219" s="309" t="s">
        <v>225</v>
      </c>
      <c r="E219" s="309" t="s">
        <v>466</v>
      </c>
      <c r="F219" s="299">
        <v>48</v>
      </c>
      <c r="G219" s="299">
        <v>48</v>
      </c>
      <c r="H219" s="309" t="s">
        <v>225</v>
      </c>
      <c r="I219" s="309" t="s">
        <v>442</v>
      </c>
      <c r="J219" s="309" t="s">
        <v>442</v>
      </c>
      <c r="K219" s="309" t="s">
        <v>454</v>
      </c>
      <c r="L219" s="309" t="s">
        <v>461</v>
      </c>
      <c r="M219" s="309" t="s">
        <v>490</v>
      </c>
      <c r="N219" s="309" t="s">
        <v>452</v>
      </c>
      <c r="O219" s="309">
        <v>7</v>
      </c>
      <c r="P219" s="313">
        <f>IFERROR(Wyniki_ankiet[[#This Row],[Wielkość zużycia węgla w tonach (jeśli występuje)]]*1000/Wyniki_ankiet[[#This Row],[Powierzchnia ogrzewana w m2]],)</f>
        <v>145.83333333333334</v>
      </c>
      <c r="Q219" s="309">
        <v>0</v>
      </c>
      <c r="R219" s="312"/>
      <c r="S219" s="312">
        <f>IFERROR(Wyniki_ankiet[[#This Row],[Wielkość zużycia drewna w kg (jeśli występuje)]]/Wyniki_ankiet[[#This Row],[Powierzchnia ogrzewana w m2]],)</f>
        <v>0</v>
      </c>
      <c r="T219" s="309">
        <v>0</v>
      </c>
      <c r="U219" s="309"/>
      <c r="V219" s="309">
        <f>IFERROR(Wyniki_ankiet[[#This Row],[Olej opałowy zużycie w litrach]]/Wyniki_ankiet[[#This Row],[Powierzchnia ogrzewana w m2]],)</f>
        <v>0</v>
      </c>
      <c r="X219" s="309" t="s">
        <v>442</v>
      </c>
      <c r="Y219" s="309" t="s">
        <v>225</v>
      </c>
      <c r="AA219" s="309" t="s">
        <v>444</v>
      </c>
      <c r="AB219" s="309">
        <f>IF(AND(Wyniki_ankiet[[#This Row],[Wielkość zużycia węgla w tonach (jeśli występuje)]]&gt;0,Wyniki_ankiet[[#This Row],[Wielkość zużycia drewna w kg (jeśli występuje)]]&gt;0),1,)</f>
        <v>0</v>
      </c>
      <c r="AC219" s="309">
        <f>IF(AND(Wyniki_ankiet[[#This Row],[Wielkość zużycia węgla w tonach (jeśli występuje)]]&gt;0,Wyniki_ankiet[[#This Row],[Wielkość zużycia drewna w kg (jeśli występuje)]]=0),1,)</f>
        <v>1</v>
      </c>
      <c r="AD219" s="309">
        <f>IF(AND(Wyniki_ankiet[[#This Row],[Wielkość zużycia drewna w kg (jeśli występuje)]]&gt;0,Wyniki_ankiet[[#This Row],[Wielkość zużycia węgla w tonach (jeśli występuje)]]=0),1,)</f>
        <v>0</v>
      </c>
      <c r="AE219" s="309">
        <f>IF(Wyniki_ankiet[[#This Row],[Wielkość zużycia gazu w m3 (jeśli występuje)]]&gt;0,1,)</f>
        <v>0</v>
      </c>
      <c r="AF219" s="309"/>
    </row>
    <row r="220" spans="1:32" ht="15.75" customHeight="1">
      <c r="A220" s="309">
        <v>216</v>
      </c>
      <c r="B220" s="309" t="s">
        <v>226</v>
      </c>
      <c r="C220" s="299">
        <f>SUM(BUD_MIESZK_A!U224:U386)</f>
        <v>0</v>
      </c>
      <c r="D220" s="309" t="s">
        <v>442</v>
      </c>
      <c r="E220" s="309" t="s">
        <v>466</v>
      </c>
      <c r="F220" s="299">
        <v>52</v>
      </c>
      <c r="G220" s="299">
        <v>52</v>
      </c>
      <c r="H220" s="299">
        <v>1980</v>
      </c>
      <c r="I220" s="309" t="s">
        <v>442</v>
      </c>
      <c r="J220" s="309" t="s">
        <v>442</v>
      </c>
      <c r="K220" s="309" t="s">
        <v>445</v>
      </c>
      <c r="L220" s="309" t="s">
        <v>465</v>
      </c>
      <c r="M220" s="309" t="s">
        <v>451</v>
      </c>
      <c r="N220" s="309" t="s">
        <v>452</v>
      </c>
      <c r="O220" s="309">
        <v>2</v>
      </c>
      <c r="P220" s="313">
        <f>IFERROR(Wyniki_ankiet[[#This Row],[Wielkość zużycia węgla w tonach (jeśli występuje)]]*1000/Wyniki_ankiet[[#This Row],[Powierzchnia ogrzewana w m2]],)</f>
        <v>38.46153846153846</v>
      </c>
      <c r="Q220" s="309">
        <v>0</v>
      </c>
      <c r="R220" s="312"/>
      <c r="S220" s="312">
        <f>IFERROR(Wyniki_ankiet[[#This Row],[Wielkość zużycia drewna w kg (jeśli występuje)]]/Wyniki_ankiet[[#This Row],[Powierzchnia ogrzewana w m2]],)</f>
        <v>0</v>
      </c>
      <c r="T220" s="309">
        <v>0</v>
      </c>
      <c r="U220" s="309"/>
      <c r="V220" s="309">
        <f>IFERROR(Wyniki_ankiet[[#This Row],[Olej opałowy zużycie w litrach]]/Wyniki_ankiet[[#This Row],[Powierzchnia ogrzewana w m2]],)</f>
        <v>0</v>
      </c>
      <c r="X220" s="309" t="s">
        <v>442</v>
      </c>
      <c r="Y220" s="309" t="s">
        <v>225</v>
      </c>
      <c r="AA220" s="309" t="s">
        <v>442</v>
      </c>
      <c r="AB220" s="309">
        <f>IF(AND(Wyniki_ankiet[[#This Row],[Wielkość zużycia węgla w tonach (jeśli występuje)]]&gt;0,Wyniki_ankiet[[#This Row],[Wielkość zużycia drewna w kg (jeśli występuje)]]&gt;0),1,)</f>
        <v>0</v>
      </c>
      <c r="AC220" s="309">
        <f>IF(AND(Wyniki_ankiet[[#This Row],[Wielkość zużycia węgla w tonach (jeśli występuje)]]&gt;0,Wyniki_ankiet[[#This Row],[Wielkość zużycia drewna w kg (jeśli występuje)]]=0),1,)</f>
        <v>1</v>
      </c>
      <c r="AD220" s="309">
        <f>IF(AND(Wyniki_ankiet[[#This Row],[Wielkość zużycia drewna w kg (jeśli występuje)]]&gt;0,Wyniki_ankiet[[#This Row],[Wielkość zużycia węgla w tonach (jeśli występuje)]]=0),1,)</f>
        <v>0</v>
      </c>
      <c r="AE220" s="309">
        <f>IF(Wyniki_ankiet[[#This Row],[Wielkość zużycia gazu w m3 (jeśli występuje)]]&gt;0,1,)</f>
        <v>0</v>
      </c>
      <c r="AF220" s="309"/>
    </row>
    <row r="221" spans="1:32" ht="15.75" customHeight="1">
      <c r="A221" s="309">
        <v>217</v>
      </c>
      <c r="B221" s="309" t="s">
        <v>226</v>
      </c>
      <c r="C221" s="299">
        <f>SUM(BUD_MIESZK_A!U225:U387)</f>
        <v>0</v>
      </c>
      <c r="D221" s="309" t="s">
        <v>442</v>
      </c>
      <c r="E221" s="309" t="s">
        <v>443</v>
      </c>
      <c r="F221" s="299">
        <v>105</v>
      </c>
      <c r="G221" s="299">
        <v>105</v>
      </c>
      <c r="H221" s="299">
        <v>1999</v>
      </c>
      <c r="I221" s="309" t="s">
        <v>444</v>
      </c>
      <c r="J221" s="309" t="s">
        <v>444</v>
      </c>
      <c r="K221" s="309" t="s">
        <v>464</v>
      </c>
      <c r="L221" s="309" t="s">
        <v>446</v>
      </c>
      <c r="M221" s="309" t="s">
        <v>458</v>
      </c>
      <c r="N221" s="309" t="s">
        <v>272</v>
      </c>
      <c r="O221" s="309"/>
      <c r="P221" s="313">
        <f>IFERROR(Wyniki_ankiet[[#This Row],[Wielkość zużycia węgla w tonach (jeśli występuje)]]*1000/Wyniki_ankiet[[#This Row],[Powierzchnia ogrzewana w m2]],)</f>
        <v>0</v>
      </c>
      <c r="Q221" s="299">
        <v>1690</v>
      </c>
      <c r="R221" s="312"/>
      <c r="S221" s="312">
        <f>IFERROR(Wyniki_ankiet[[#This Row],[Wielkość zużycia drewna w kg (jeśli występuje)]]/Wyniki_ankiet[[#This Row],[Powierzchnia ogrzewana w m2]],)</f>
        <v>0</v>
      </c>
      <c r="T221" s="309">
        <v>0</v>
      </c>
      <c r="U221" s="309"/>
      <c r="V221" s="309">
        <f>IFERROR(Wyniki_ankiet[[#This Row],[Olej opałowy zużycie w litrach]]/Wyniki_ankiet[[#This Row],[Powierzchnia ogrzewana w m2]],)</f>
        <v>0</v>
      </c>
      <c r="X221" s="309" t="s">
        <v>442</v>
      </c>
      <c r="Y221" s="309" t="s">
        <v>225</v>
      </c>
      <c r="AA221" s="309" t="s">
        <v>442</v>
      </c>
      <c r="AB221" s="309">
        <f>IF(AND(Wyniki_ankiet[[#This Row],[Wielkość zużycia węgla w tonach (jeśli występuje)]]&gt;0,Wyniki_ankiet[[#This Row],[Wielkość zużycia drewna w kg (jeśli występuje)]]&gt;0),1,)</f>
        <v>0</v>
      </c>
      <c r="AC221" s="309">
        <f>IF(AND(Wyniki_ankiet[[#This Row],[Wielkość zużycia węgla w tonach (jeśli występuje)]]&gt;0,Wyniki_ankiet[[#This Row],[Wielkość zużycia drewna w kg (jeśli występuje)]]=0),1,)</f>
        <v>0</v>
      </c>
      <c r="AD221" s="309">
        <f>IF(AND(Wyniki_ankiet[[#This Row],[Wielkość zużycia drewna w kg (jeśli występuje)]]&gt;0,Wyniki_ankiet[[#This Row],[Wielkość zużycia węgla w tonach (jeśli występuje)]]=0),1,)</f>
        <v>0</v>
      </c>
      <c r="AE221" s="309">
        <f>IF(Wyniki_ankiet[[#This Row],[Wielkość zużycia gazu w m3 (jeśli występuje)]]&gt;0,1,)</f>
        <v>1</v>
      </c>
      <c r="AF221" s="309"/>
    </row>
    <row r="222" spans="1:32" ht="15.75" hidden="1" customHeight="1">
      <c r="A222" s="309">
        <v>218</v>
      </c>
      <c r="B222" s="309" t="s">
        <v>226</v>
      </c>
      <c r="C222" s="299">
        <f>SUM(BUD_MIESZK_A!U226:U388)</f>
        <v>0</v>
      </c>
      <c r="D222" s="309" t="s">
        <v>442</v>
      </c>
      <c r="E222" s="309" t="s">
        <v>443</v>
      </c>
      <c r="F222" s="299">
        <v>100</v>
      </c>
      <c r="G222" s="299">
        <v>100</v>
      </c>
      <c r="H222" s="299">
        <v>1990</v>
      </c>
      <c r="I222" s="309" t="s">
        <v>444</v>
      </c>
      <c r="J222" s="309" t="s">
        <v>442</v>
      </c>
      <c r="K222" s="309" t="s">
        <v>445</v>
      </c>
      <c r="L222" s="309" t="s">
        <v>446</v>
      </c>
      <c r="M222" s="309" t="s">
        <v>451</v>
      </c>
      <c r="N222" s="309" t="s">
        <v>476</v>
      </c>
      <c r="O222" s="309"/>
      <c r="P222" s="313">
        <f>IFERROR(Wyniki_ankiet[[#This Row],[Wielkość zużycia węgla w tonach (jeśli występuje)]]*1000/Wyniki_ankiet[[#This Row],[Powierzchnia ogrzewana w m2]],)</f>
        <v>0</v>
      </c>
      <c r="Q222" s="309">
        <v>0</v>
      </c>
      <c r="R222" s="312">
        <v>2000</v>
      </c>
      <c r="S222" s="312">
        <f>IFERROR(Wyniki_ankiet[[#This Row],[Wielkość zużycia drewna w kg (jeśli występuje)]]/Wyniki_ankiet[[#This Row],[Powierzchnia ogrzewana w m2]],)</f>
        <v>20</v>
      </c>
      <c r="T222" s="309">
        <v>0</v>
      </c>
      <c r="U222" s="309"/>
      <c r="V222" s="309">
        <f>IFERROR(Wyniki_ankiet[[#This Row],[Olej opałowy zużycie w litrach]]/Wyniki_ankiet[[#This Row],[Powierzchnia ogrzewana w m2]],)</f>
        <v>0</v>
      </c>
      <c r="X222" s="309" t="s">
        <v>442</v>
      </c>
      <c r="Y222" s="309" t="s">
        <v>225</v>
      </c>
      <c r="AA222" s="309" t="s">
        <v>444</v>
      </c>
      <c r="AB222" s="309">
        <f>IF(AND(Wyniki_ankiet[[#This Row],[Wielkość zużycia węgla w tonach (jeśli występuje)]]&gt;0,Wyniki_ankiet[[#This Row],[Wielkość zużycia drewna w kg (jeśli występuje)]]&gt;0),1,)</f>
        <v>0</v>
      </c>
      <c r="AC222" s="309">
        <f>IF(AND(Wyniki_ankiet[[#This Row],[Wielkość zużycia węgla w tonach (jeśli występuje)]]&gt;0,Wyniki_ankiet[[#This Row],[Wielkość zużycia drewna w kg (jeśli występuje)]]=0),1,)</f>
        <v>0</v>
      </c>
      <c r="AD222" s="309">
        <f>IF(AND(Wyniki_ankiet[[#This Row],[Wielkość zużycia drewna w kg (jeśli występuje)]]&gt;0,Wyniki_ankiet[[#This Row],[Wielkość zużycia węgla w tonach (jeśli występuje)]]=0),1,)</f>
        <v>1</v>
      </c>
      <c r="AE222" s="309">
        <f>IF(Wyniki_ankiet[[#This Row],[Wielkość zużycia gazu w m3 (jeśli występuje)]]&gt;0,1,)</f>
        <v>0</v>
      </c>
      <c r="AF222" s="309"/>
    </row>
    <row r="223" spans="1:32" ht="15.75" customHeight="1">
      <c r="A223" s="309">
        <v>219</v>
      </c>
      <c r="B223" s="309" t="s">
        <v>226</v>
      </c>
      <c r="C223" s="299">
        <f>SUM(BUD_MIESZK_A!U227:U389)</f>
        <v>0</v>
      </c>
      <c r="D223" s="309" t="s">
        <v>442</v>
      </c>
      <c r="E223" s="309" t="s">
        <v>443</v>
      </c>
      <c r="F223" s="299">
        <v>180</v>
      </c>
      <c r="G223" s="299">
        <v>180</v>
      </c>
      <c r="H223" s="309" t="s">
        <v>225</v>
      </c>
      <c r="I223" s="309" t="s">
        <v>442</v>
      </c>
      <c r="J223" s="309" t="s">
        <v>444</v>
      </c>
      <c r="K223" s="309" t="s">
        <v>445</v>
      </c>
      <c r="L223" s="309" t="s">
        <v>465</v>
      </c>
      <c r="M223" s="309" t="s">
        <v>447</v>
      </c>
      <c r="N223" s="309" t="s">
        <v>452</v>
      </c>
      <c r="O223" s="309">
        <v>5</v>
      </c>
      <c r="P223" s="313">
        <f>IFERROR(Wyniki_ankiet[[#This Row],[Wielkość zużycia węgla w tonach (jeśli występuje)]]*1000/Wyniki_ankiet[[#This Row],[Powierzchnia ogrzewana w m2]],)</f>
        <v>27.777777777777779</v>
      </c>
      <c r="Q223" s="309">
        <v>0</v>
      </c>
      <c r="R223" s="312"/>
      <c r="S223" s="312">
        <f>IFERROR(Wyniki_ankiet[[#This Row],[Wielkość zużycia drewna w kg (jeśli występuje)]]/Wyniki_ankiet[[#This Row],[Powierzchnia ogrzewana w m2]],)</f>
        <v>0</v>
      </c>
      <c r="T223" s="309">
        <v>0</v>
      </c>
      <c r="U223" s="309"/>
      <c r="V223" s="309">
        <f>IFERROR(Wyniki_ankiet[[#This Row],[Olej opałowy zużycie w litrach]]/Wyniki_ankiet[[#This Row],[Powierzchnia ogrzewana w m2]],)</f>
        <v>0</v>
      </c>
      <c r="X223" s="309" t="s">
        <v>442</v>
      </c>
      <c r="Y223" s="309" t="s">
        <v>225</v>
      </c>
      <c r="AA223" s="309" t="s">
        <v>444</v>
      </c>
      <c r="AB223" s="309">
        <f>IF(AND(Wyniki_ankiet[[#This Row],[Wielkość zużycia węgla w tonach (jeśli występuje)]]&gt;0,Wyniki_ankiet[[#This Row],[Wielkość zużycia drewna w kg (jeśli występuje)]]&gt;0),1,)</f>
        <v>0</v>
      </c>
      <c r="AC223" s="309">
        <f>IF(AND(Wyniki_ankiet[[#This Row],[Wielkość zużycia węgla w tonach (jeśli występuje)]]&gt;0,Wyniki_ankiet[[#This Row],[Wielkość zużycia drewna w kg (jeśli występuje)]]=0),1,)</f>
        <v>1</v>
      </c>
      <c r="AD223" s="309">
        <f>IF(AND(Wyniki_ankiet[[#This Row],[Wielkość zużycia drewna w kg (jeśli występuje)]]&gt;0,Wyniki_ankiet[[#This Row],[Wielkość zużycia węgla w tonach (jeśli występuje)]]=0),1,)</f>
        <v>0</v>
      </c>
      <c r="AE223" s="309">
        <f>IF(Wyniki_ankiet[[#This Row],[Wielkość zużycia gazu w m3 (jeśli występuje)]]&gt;0,1,)</f>
        <v>0</v>
      </c>
      <c r="AF223" s="309"/>
    </row>
    <row r="224" spans="1:32" ht="15.75" customHeight="1">
      <c r="A224" s="309">
        <v>220</v>
      </c>
      <c r="B224" s="309" t="s">
        <v>226</v>
      </c>
      <c r="C224" s="299">
        <f>SUM(BUD_MIESZK_A!U228:U390)</f>
        <v>0</v>
      </c>
      <c r="D224" s="309" t="s">
        <v>442</v>
      </c>
      <c r="E224" s="309" t="s">
        <v>443</v>
      </c>
      <c r="F224" s="299">
        <v>170</v>
      </c>
      <c r="G224" s="299">
        <v>36</v>
      </c>
      <c r="H224" s="299">
        <v>2000</v>
      </c>
      <c r="I224" s="309" t="s">
        <v>444</v>
      </c>
      <c r="J224" s="309" t="s">
        <v>444</v>
      </c>
      <c r="K224" s="309" t="s">
        <v>445</v>
      </c>
      <c r="L224" s="309" t="s">
        <v>446</v>
      </c>
      <c r="M224" s="314" t="s">
        <v>473</v>
      </c>
      <c r="N224" s="309" t="s">
        <v>452</v>
      </c>
      <c r="O224" s="309">
        <v>4</v>
      </c>
      <c r="P224" s="313">
        <f>IFERROR(Wyniki_ankiet[[#This Row],[Wielkość zużycia węgla w tonach (jeśli występuje)]]*1000/Wyniki_ankiet[[#This Row],[Powierzchnia ogrzewana w m2]],)</f>
        <v>111.11111111111111</v>
      </c>
      <c r="Q224" s="309">
        <v>0</v>
      </c>
      <c r="R224" s="312"/>
      <c r="S224" s="312">
        <f>IFERROR(Wyniki_ankiet[[#This Row],[Wielkość zużycia drewna w kg (jeśli występuje)]]/Wyniki_ankiet[[#This Row],[Powierzchnia ogrzewana w m2]],)</f>
        <v>0</v>
      </c>
      <c r="T224" s="309">
        <v>0</v>
      </c>
      <c r="U224" s="309"/>
      <c r="V224" s="309">
        <f>IFERROR(Wyniki_ankiet[[#This Row],[Olej opałowy zużycie w litrach]]/Wyniki_ankiet[[#This Row],[Powierzchnia ogrzewana w m2]],)</f>
        <v>0</v>
      </c>
      <c r="X224" s="309" t="s">
        <v>442</v>
      </c>
      <c r="Y224" s="309" t="s">
        <v>225</v>
      </c>
      <c r="AA224" s="309" t="s">
        <v>444</v>
      </c>
      <c r="AB224" s="309">
        <f>IF(AND(Wyniki_ankiet[[#This Row],[Wielkość zużycia węgla w tonach (jeśli występuje)]]&gt;0,Wyniki_ankiet[[#This Row],[Wielkość zużycia drewna w kg (jeśli występuje)]]&gt;0),1,)</f>
        <v>0</v>
      </c>
      <c r="AC224" s="309">
        <f>IF(AND(Wyniki_ankiet[[#This Row],[Wielkość zużycia węgla w tonach (jeśli występuje)]]&gt;0,Wyniki_ankiet[[#This Row],[Wielkość zużycia drewna w kg (jeśli występuje)]]=0),1,)</f>
        <v>1</v>
      </c>
      <c r="AD224" s="309">
        <f>IF(AND(Wyniki_ankiet[[#This Row],[Wielkość zużycia drewna w kg (jeśli występuje)]]&gt;0,Wyniki_ankiet[[#This Row],[Wielkość zużycia węgla w tonach (jeśli występuje)]]=0),1,)</f>
        <v>0</v>
      </c>
      <c r="AE224" s="309">
        <f>IF(Wyniki_ankiet[[#This Row],[Wielkość zużycia gazu w m3 (jeśli występuje)]]&gt;0,1,)</f>
        <v>0</v>
      </c>
      <c r="AF224" s="309"/>
    </row>
    <row r="225" spans="1:32" ht="15.75" customHeight="1">
      <c r="A225" s="309">
        <v>221</v>
      </c>
      <c r="B225" s="309" t="s">
        <v>226</v>
      </c>
      <c r="C225" s="299">
        <f>SUM(BUD_MIESZK_A!U229:U391)</f>
        <v>0</v>
      </c>
      <c r="D225" s="309" t="s">
        <v>442</v>
      </c>
      <c r="E225" s="309" t="s">
        <v>466</v>
      </c>
      <c r="F225" s="299">
        <v>54</v>
      </c>
      <c r="G225" s="299">
        <v>54</v>
      </c>
      <c r="H225" s="309" t="s">
        <v>225</v>
      </c>
      <c r="I225" s="309" t="s">
        <v>444</v>
      </c>
      <c r="J225" s="309" t="s">
        <v>442</v>
      </c>
      <c r="K225" s="309" t="s">
        <v>445</v>
      </c>
      <c r="L225" s="309" t="s">
        <v>446</v>
      </c>
      <c r="M225" s="309" t="s">
        <v>490</v>
      </c>
      <c r="N225" s="309" t="s">
        <v>452</v>
      </c>
      <c r="O225" s="309">
        <v>3</v>
      </c>
      <c r="P225" s="313">
        <f>IFERROR(Wyniki_ankiet[[#This Row],[Wielkość zużycia węgla w tonach (jeśli występuje)]]*1000/Wyniki_ankiet[[#This Row],[Powierzchnia ogrzewana w m2]],)</f>
        <v>55.555555555555557</v>
      </c>
      <c r="Q225" s="309">
        <v>0</v>
      </c>
      <c r="R225" s="312"/>
      <c r="S225" s="312">
        <f>IFERROR(Wyniki_ankiet[[#This Row],[Wielkość zużycia drewna w kg (jeśli występuje)]]/Wyniki_ankiet[[#This Row],[Powierzchnia ogrzewana w m2]],)</f>
        <v>0</v>
      </c>
      <c r="T225" s="309">
        <v>0</v>
      </c>
      <c r="U225" s="309"/>
      <c r="V225" s="309">
        <f>IFERROR(Wyniki_ankiet[[#This Row],[Olej opałowy zużycie w litrach]]/Wyniki_ankiet[[#This Row],[Powierzchnia ogrzewana w m2]],)</f>
        <v>0</v>
      </c>
      <c r="X225" s="309" t="s">
        <v>442</v>
      </c>
      <c r="Y225" s="309" t="s">
        <v>225</v>
      </c>
      <c r="AA225" s="309" t="s">
        <v>442</v>
      </c>
      <c r="AB225" s="309">
        <f>IF(AND(Wyniki_ankiet[[#This Row],[Wielkość zużycia węgla w tonach (jeśli występuje)]]&gt;0,Wyniki_ankiet[[#This Row],[Wielkość zużycia drewna w kg (jeśli występuje)]]&gt;0),1,)</f>
        <v>0</v>
      </c>
      <c r="AC225" s="309">
        <f>IF(AND(Wyniki_ankiet[[#This Row],[Wielkość zużycia węgla w tonach (jeśli występuje)]]&gt;0,Wyniki_ankiet[[#This Row],[Wielkość zużycia drewna w kg (jeśli występuje)]]=0),1,)</f>
        <v>1</v>
      </c>
      <c r="AD225" s="309">
        <f>IF(AND(Wyniki_ankiet[[#This Row],[Wielkość zużycia drewna w kg (jeśli występuje)]]&gt;0,Wyniki_ankiet[[#This Row],[Wielkość zużycia węgla w tonach (jeśli występuje)]]=0),1,)</f>
        <v>0</v>
      </c>
      <c r="AE225" s="309">
        <f>IF(Wyniki_ankiet[[#This Row],[Wielkość zużycia gazu w m3 (jeśli występuje)]]&gt;0,1,)</f>
        <v>0</v>
      </c>
      <c r="AF225" s="309"/>
    </row>
    <row r="226" spans="1:32" ht="15.75" hidden="1" customHeight="1">
      <c r="A226" s="309">
        <v>222</v>
      </c>
      <c r="B226" s="309" t="s">
        <v>226</v>
      </c>
      <c r="C226" s="299">
        <f>SUM(BUD_MIESZK_A!U230:U392)</f>
        <v>0</v>
      </c>
      <c r="D226" s="309" t="s">
        <v>442</v>
      </c>
      <c r="E226" s="309" t="s">
        <v>466</v>
      </c>
      <c r="F226" s="299">
        <v>65</v>
      </c>
      <c r="G226" s="299">
        <v>800</v>
      </c>
      <c r="H226" s="299">
        <v>1960</v>
      </c>
      <c r="I226" s="309" t="s">
        <v>442</v>
      </c>
      <c r="J226" s="309" t="s">
        <v>442</v>
      </c>
      <c r="K226" s="309" t="s">
        <v>445</v>
      </c>
      <c r="L226" s="309" t="s">
        <v>446</v>
      </c>
      <c r="M226" s="309" t="s">
        <v>451</v>
      </c>
      <c r="N226" s="309" t="s">
        <v>455</v>
      </c>
      <c r="O226" s="309">
        <v>15</v>
      </c>
      <c r="P226" s="313">
        <f>IFERROR(Wyniki_ankiet[[#This Row],[Wielkość zużycia węgla w tonach (jeśli występuje)]]*1000/Wyniki_ankiet[[#This Row],[Powierzchnia ogrzewana w m2]],)</f>
        <v>18.75</v>
      </c>
      <c r="Q226" s="309">
        <v>0</v>
      </c>
      <c r="R226" s="312">
        <v>3000</v>
      </c>
      <c r="S226" s="312">
        <f>IFERROR(Wyniki_ankiet[[#This Row],[Wielkość zużycia drewna w kg (jeśli występuje)]]/Wyniki_ankiet[[#This Row],[Powierzchnia ogrzewana w m2]],)</f>
        <v>3.75</v>
      </c>
      <c r="T226" s="309">
        <v>0</v>
      </c>
      <c r="U226" s="309"/>
      <c r="V226" s="309">
        <f>IFERROR(Wyniki_ankiet[[#This Row],[Olej opałowy zużycie w litrach]]/Wyniki_ankiet[[#This Row],[Powierzchnia ogrzewana w m2]],)</f>
        <v>0</v>
      </c>
      <c r="X226" s="309" t="s">
        <v>442</v>
      </c>
      <c r="Y226" s="309" t="s">
        <v>225</v>
      </c>
      <c r="AA226" s="309" t="s">
        <v>444</v>
      </c>
      <c r="AB226" s="309">
        <f>IF(AND(Wyniki_ankiet[[#This Row],[Wielkość zużycia węgla w tonach (jeśli występuje)]]&gt;0,Wyniki_ankiet[[#This Row],[Wielkość zużycia drewna w kg (jeśli występuje)]]&gt;0),1,)</f>
        <v>1</v>
      </c>
      <c r="AC226" s="309">
        <f>IF(AND(Wyniki_ankiet[[#This Row],[Wielkość zużycia węgla w tonach (jeśli występuje)]]&gt;0,Wyniki_ankiet[[#This Row],[Wielkość zużycia drewna w kg (jeśli występuje)]]=0),1,)</f>
        <v>0</v>
      </c>
      <c r="AD226" s="309">
        <f>IF(AND(Wyniki_ankiet[[#This Row],[Wielkość zużycia drewna w kg (jeśli występuje)]]&gt;0,Wyniki_ankiet[[#This Row],[Wielkość zużycia węgla w tonach (jeśli występuje)]]=0),1,)</f>
        <v>0</v>
      </c>
      <c r="AE226" s="309">
        <f>IF(Wyniki_ankiet[[#This Row],[Wielkość zużycia gazu w m3 (jeśli występuje)]]&gt;0,1,)</f>
        <v>0</v>
      </c>
      <c r="AF226" s="309"/>
    </row>
    <row r="227" spans="1:32" ht="15.75" hidden="1" customHeight="1">
      <c r="A227" s="309">
        <v>223</v>
      </c>
      <c r="B227" s="309" t="s">
        <v>226</v>
      </c>
      <c r="C227" s="299">
        <f>SUM(BUD_MIESZK_A!U231:U393)</f>
        <v>0</v>
      </c>
      <c r="D227" s="309" t="s">
        <v>442</v>
      </c>
      <c r="E227" s="309" t="s">
        <v>443</v>
      </c>
      <c r="F227" s="299">
        <v>70</v>
      </c>
      <c r="G227" s="299">
        <v>50</v>
      </c>
      <c r="H227" s="299">
        <v>1905</v>
      </c>
      <c r="I227" s="309" t="s">
        <v>444</v>
      </c>
      <c r="J227" s="309" t="s">
        <v>442</v>
      </c>
      <c r="K227" s="309" t="s">
        <v>481</v>
      </c>
      <c r="L227" s="309" t="s">
        <v>446</v>
      </c>
      <c r="M227" s="309" t="s">
        <v>490</v>
      </c>
      <c r="N227" s="309" t="s">
        <v>455</v>
      </c>
      <c r="O227" s="309">
        <v>2</v>
      </c>
      <c r="P227" s="313">
        <f>IFERROR(Wyniki_ankiet[[#This Row],[Wielkość zużycia węgla w tonach (jeśli występuje)]]*1000/Wyniki_ankiet[[#This Row],[Powierzchnia ogrzewana w m2]],)</f>
        <v>40</v>
      </c>
      <c r="Q227" s="309">
        <v>0</v>
      </c>
      <c r="R227" s="312">
        <v>1000</v>
      </c>
      <c r="S227" s="312">
        <f>IFERROR(Wyniki_ankiet[[#This Row],[Wielkość zużycia drewna w kg (jeśli występuje)]]/Wyniki_ankiet[[#This Row],[Powierzchnia ogrzewana w m2]],)</f>
        <v>20</v>
      </c>
      <c r="T227" s="309">
        <v>0</v>
      </c>
      <c r="U227" s="309"/>
      <c r="V227" s="309">
        <f>IFERROR(Wyniki_ankiet[[#This Row],[Olej opałowy zużycie w litrach]]/Wyniki_ankiet[[#This Row],[Powierzchnia ogrzewana w m2]],)</f>
        <v>0</v>
      </c>
      <c r="X227" s="309" t="s">
        <v>442</v>
      </c>
      <c r="Y227" s="309" t="s">
        <v>225</v>
      </c>
      <c r="AA227" s="309" t="s">
        <v>444</v>
      </c>
      <c r="AB227" s="309">
        <f>IF(AND(Wyniki_ankiet[[#This Row],[Wielkość zużycia węgla w tonach (jeśli występuje)]]&gt;0,Wyniki_ankiet[[#This Row],[Wielkość zużycia drewna w kg (jeśli występuje)]]&gt;0),1,)</f>
        <v>1</v>
      </c>
      <c r="AC227" s="309">
        <f>IF(AND(Wyniki_ankiet[[#This Row],[Wielkość zużycia węgla w tonach (jeśli występuje)]]&gt;0,Wyniki_ankiet[[#This Row],[Wielkość zużycia drewna w kg (jeśli występuje)]]=0),1,)</f>
        <v>0</v>
      </c>
      <c r="AD227" s="309">
        <f>IF(AND(Wyniki_ankiet[[#This Row],[Wielkość zużycia drewna w kg (jeśli występuje)]]&gt;0,Wyniki_ankiet[[#This Row],[Wielkość zużycia węgla w tonach (jeśli występuje)]]=0),1,)</f>
        <v>0</v>
      </c>
      <c r="AE227" s="309">
        <f>IF(Wyniki_ankiet[[#This Row],[Wielkość zużycia gazu w m3 (jeśli występuje)]]&gt;0,1,)</f>
        <v>0</v>
      </c>
      <c r="AF227" s="309"/>
    </row>
    <row r="228" spans="1:32" ht="15.75" hidden="1" customHeight="1">
      <c r="A228" s="309">
        <v>224</v>
      </c>
      <c r="B228" s="309" t="s">
        <v>226</v>
      </c>
      <c r="C228" s="299">
        <f>SUM(BUD_MIESZK_A!U232:U394)</f>
        <v>0</v>
      </c>
      <c r="D228" s="309" t="s">
        <v>442</v>
      </c>
      <c r="E228" s="309" t="s">
        <v>466</v>
      </c>
      <c r="F228" s="299">
        <v>60</v>
      </c>
      <c r="G228" s="299">
        <v>60</v>
      </c>
      <c r="H228" s="299">
        <v>1958</v>
      </c>
      <c r="I228" s="309" t="s">
        <v>444</v>
      </c>
      <c r="J228" s="309" t="s">
        <v>444</v>
      </c>
      <c r="K228" s="309" t="s">
        <v>481</v>
      </c>
      <c r="L228" s="309" t="s">
        <v>446</v>
      </c>
      <c r="M228" s="309" t="s">
        <v>490</v>
      </c>
      <c r="N228" s="309" t="s">
        <v>455</v>
      </c>
      <c r="O228" s="309">
        <v>1.5</v>
      </c>
      <c r="P228" s="313">
        <f>IFERROR(Wyniki_ankiet[[#This Row],[Wielkość zużycia węgla w tonach (jeśli występuje)]]*1000/Wyniki_ankiet[[#This Row],[Powierzchnia ogrzewana w m2]],)</f>
        <v>25</v>
      </c>
      <c r="Q228" s="309">
        <v>0</v>
      </c>
      <c r="R228" s="312">
        <v>3000</v>
      </c>
      <c r="S228" s="312">
        <f>IFERROR(Wyniki_ankiet[[#This Row],[Wielkość zużycia drewna w kg (jeśli występuje)]]/Wyniki_ankiet[[#This Row],[Powierzchnia ogrzewana w m2]],)</f>
        <v>50</v>
      </c>
      <c r="T228" s="309">
        <v>0</v>
      </c>
      <c r="U228" s="309"/>
      <c r="V228" s="309">
        <f>IFERROR(Wyniki_ankiet[[#This Row],[Olej opałowy zużycie w litrach]]/Wyniki_ankiet[[#This Row],[Powierzchnia ogrzewana w m2]],)</f>
        <v>0</v>
      </c>
      <c r="X228" s="309" t="s">
        <v>442</v>
      </c>
      <c r="Y228" s="309" t="s">
        <v>225</v>
      </c>
      <c r="AA228" s="309" t="s">
        <v>442</v>
      </c>
      <c r="AB228" s="309">
        <f>IF(AND(Wyniki_ankiet[[#This Row],[Wielkość zużycia węgla w tonach (jeśli występuje)]]&gt;0,Wyniki_ankiet[[#This Row],[Wielkość zużycia drewna w kg (jeśli występuje)]]&gt;0),1,)</f>
        <v>1</v>
      </c>
      <c r="AC228" s="309">
        <f>IF(AND(Wyniki_ankiet[[#This Row],[Wielkość zużycia węgla w tonach (jeśli występuje)]]&gt;0,Wyniki_ankiet[[#This Row],[Wielkość zużycia drewna w kg (jeśli występuje)]]=0),1,)</f>
        <v>0</v>
      </c>
      <c r="AD228" s="309">
        <f>IF(AND(Wyniki_ankiet[[#This Row],[Wielkość zużycia drewna w kg (jeśli występuje)]]&gt;0,Wyniki_ankiet[[#This Row],[Wielkość zużycia węgla w tonach (jeśli występuje)]]=0),1,)</f>
        <v>0</v>
      </c>
      <c r="AE228" s="309">
        <f>IF(Wyniki_ankiet[[#This Row],[Wielkość zużycia gazu w m3 (jeśli występuje)]]&gt;0,1,)</f>
        <v>0</v>
      </c>
      <c r="AF228" s="309"/>
    </row>
    <row r="229" spans="1:32" ht="15.75" hidden="1" customHeight="1">
      <c r="A229" s="309">
        <v>225</v>
      </c>
      <c r="B229" s="309" t="s">
        <v>226</v>
      </c>
      <c r="C229" s="299">
        <f>SUM(BUD_MIESZK_A!U233:U395)</f>
        <v>0</v>
      </c>
      <c r="D229" s="309" t="s">
        <v>444</v>
      </c>
      <c r="E229" s="309" t="s">
        <v>443</v>
      </c>
      <c r="F229" s="299">
        <v>140</v>
      </c>
      <c r="G229" s="299">
        <v>140</v>
      </c>
      <c r="H229" s="299">
        <v>1961</v>
      </c>
      <c r="I229" s="309" t="s">
        <v>442</v>
      </c>
      <c r="J229" s="309" t="s">
        <v>444</v>
      </c>
      <c r="K229" s="309" t="s">
        <v>445</v>
      </c>
      <c r="L229" s="309" t="s">
        <v>446</v>
      </c>
      <c r="M229" s="309" t="s">
        <v>451</v>
      </c>
      <c r="N229" s="309" t="s">
        <v>455</v>
      </c>
      <c r="O229" s="309">
        <v>4</v>
      </c>
      <c r="P229" s="313">
        <f>IFERROR(Wyniki_ankiet[[#This Row],[Wielkość zużycia węgla w tonach (jeśli występuje)]]*1000/Wyniki_ankiet[[#This Row],[Powierzchnia ogrzewana w m2]],)</f>
        <v>28.571428571428573</v>
      </c>
      <c r="Q229" s="309">
        <v>0</v>
      </c>
      <c r="R229" s="312">
        <v>5600</v>
      </c>
      <c r="S229" s="312">
        <f>IFERROR(Wyniki_ankiet[[#This Row],[Wielkość zużycia drewna w kg (jeśli występuje)]]/Wyniki_ankiet[[#This Row],[Powierzchnia ogrzewana w m2]],)</f>
        <v>40</v>
      </c>
      <c r="T229" s="309">
        <v>0</v>
      </c>
      <c r="U229" s="309"/>
      <c r="V229" s="309">
        <f>IFERROR(Wyniki_ankiet[[#This Row],[Olej opałowy zużycie w litrach]]/Wyniki_ankiet[[#This Row],[Powierzchnia ogrzewana w m2]],)</f>
        <v>0</v>
      </c>
      <c r="X229" s="309" t="s">
        <v>442</v>
      </c>
      <c r="Y229" s="309" t="s">
        <v>225</v>
      </c>
      <c r="AA229" s="309" t="s">
        <v>444</v>
      </c>
      <c r="AB229" s="309">
        <f>IF(AND(Wyniki_ankiet[[#This Row],[Wielkość zużycia węgla w tonach (jeśli występuje)]]&gt;0,Wyniki_ankiet[[#This Row],[Wielkość zużycia drewna w kg (jeśli występuje)]]&gt;0),1,)</f>
        <v>1</v>
      </c>
      <c r="AC229" s="309">
        <f>IF(AND(Wyniki_ankiet[[#This Row],[Wielkość zużycia węgla w tonach (jeśli występuje)]]&gt;0,Wyniki_ankiet[[#This Row],[Wielkość zużycia drewna w kg (jeśli występuje)]]=0),1,)</f>
        <v>0</v>
      </c>
      <c r="AD229" s="309">
        <f>IF(AND(Wyniki_ankiet[[#This Row],[Wielkość zużycia drewna w kg (jeśli występuje)]]&gt;0,Wyniki_ankiet[[#This Row],[Wielkość zużycia węgla w tonach (jeśli występuje)]]=0),1,)</f>
        <v>0</v>
      </c>
      <c r="AE229" s="309">
        <f>IF(Wyniki_ankiet[[#This Row],[Wielkość zużycia gazu w m3 (jeśli występuje)]]&gt;0,1,)</f>
        <v>0</v>
      </c>
      <c r="AF229" s="309"/>
    </row>
    <row r="230" spans="1:32" ht="15.75" hidden="1" customHeight="1">
      <c r="A230" s="309">
        <v>226</v>
      </c>
      <c r="B230" s="309" t="s">
        <v>226</v>
      </c>
      <c r="C230" s="299">
        <f>SUM(BUD_MIESZK_A!U234:U396)</f>
        <v>0</v>
      </c>
      <c r="D230" s="309" t="s">
        <v>444</v>
      </c>
      <c r="E230" s="309" t="s">
        <v>443</v>
      </c>
      <c r="F230" s="299">
        <v>80</v>
      </c>
      <c r="G230" s="299">
        <v>80</v>
      </c>
      <c r="H230" s="299">
        <v>1910</v>
      </c>
      <c r="I230" s="309" t="s">
        <v>444</v>
      </c>
      <c r="J230" s="309" t="s">
        <v>444</v>
      </c>
      <c r="K230" s="309" t="s">
        <v>445</v>
      </c>
      <c r="L230" s="309" t="s">
        <v>446</v>
      </c>
      <c r="M230" s="314" t="s">
        <v>473</v>
      </c>
      <c r="N230" s="309" t="s">
        <v>455</v>
      </c>
      <c r="O230" s="309">
        <v>6</v>
      </c>
      <c r="P230" s="313">
        <f>IFERROR(Wyniki_ankiet[[#This Row],[Wielkość zużycia węgla w tonach (jeśli występuje)]]*1000/Wyniki_ankiet[[#This Row],[Powierzchnia ogrzewana w m2]],)</f>
        <v>75</v>
      </c>
      <c r="Q230" s="309">
        <v>0</v>
      </c>
      <c r="R230" s="312">
        <v>1200</v>
      </c>
      <c r="S230" s="312">
        <f>IFERROR(Wyniki_ankiet[[#This Row],[Wielkość zużycia drewna w kg (jeśli występuje)]]/Wyniki_ankiet[[#This Row],[Powierzchnia ogrzewana w m2]],)</f>
        <v>15</v>
      </c>
      <c r="T230" s="309">
        <v>0</v>
      </c>
      <c r="U230" s="309"/>
      <c r="V230" s="309">
        <f>IFERROR(Wyniki_ankiet[[#This Row],[Olej opałowy zużycie w litrach]]/Wyniki_ankiet[[#This Row],[Powierzchnia ogrzewana w m2]],)</f>
        <v>0</v>
      </c>
      <c r="X230" s="309" t="s">
        <v>442</v>
      </c>
      <c r="Y230" s="309" t="s">
        <v>225</v>
      </c>
      <c r="AA230" s="309" t="s">
        <v>444</v>
      </c>
      <c r="AB230" s="309">
        <f>IF(AND(Wyniki_ankiet[[#This Row],[Wielkość zużycia węgla w tonach (jeśli występuje)]]&gt;0,Wyniki_ankiet[[#This Row],[Wielkość zużycia drewna w kg (jeśli występuje)]]&gt;0),1,)</f>
        <v>1</v>
      </c>
      <c r="AC230" s="309">
        <f>IF(AND(Wyniki_ankiet[[#This Row],[Wielkość zużycia węgla w tonach (jeśli występuje)]]&gt;0,Wyniki_ankiet[[#This Row],[Wielkość zużycia drewna w kg (jeśli występuje)]]=0),1,)</f>
        <v>0</v>
      </c>
      <c r="AD230" s="309">
        <f>IF(AND(Wyniki_ankiet[[#This Row],[Wielkość zużycia drewna w kg (jeśli występuje)]]&gt;0,Wyniki_ankiet[[#This Row],[Wielkość zużycia węgla w tonach (jeśli występuje)]]=0),1,)</f>
        <v>0</v>
      </c>
      <c r="AE230" s="309">
        <f>IF(Wyniki_ankiet[[#This Row],[Wielkość zużycia gazu w m3 (jeśli występuje)]]&gt;0,1,)</f>
        <v>0</v>
      </c>
      <c r="AF230" s="309"/>
    </row>
    <row r="231" spans="1:32" ht="15.75" customHeight="1">
      <c r="A231" s="309">
        <v>227</v>
      </c>
      <c r="B231" s="309" t="s">
        <v>226</v>
      </c>
      <c r="C231" s="299">
        <f>SUM(BUD_MIESZK_A!U235:U397)</f>
        <v>0</v>
      </c>
      <c r="D231" s="309" t="s">
        <v>444</v>
      </c>
      <c r="E231" s="309" t="s">
        <v>443</v>
      </c>
      <c r="F231" s="299">
        <v>320</v>
      </c>
      <c r="G231" s="299">
        <v>320</v>
      </c>
      <c r="H231" s="299">
        <v>1983</v>
      </c>
      <c r="I231" s="309" t="s">
        <v>444</v>
      </c>
      <c r="J231" s="309" t="s">
        <v>442</v>
      </c>
      <c r="K231" s="309" t="s">
        <v>464</v>
      </c>
      <c r="L231" s="309" t="s">
        <v>446</v>
      </c>
      <c r="M231" s="314" t="s">
        <v>473</v>
      </c>
      <c r="N231" s="309" t="s">
        <v>452</v>
      </c>
      <c r="O231" s="309">
        <v>5</v>
      </c>
      <c r="P231" s="313">
        <f>IFERROR(Wyniki_ankiet[[#This Row],[Wielkość zużycia węgla w tonach (jeśli występuje)]]*1000/Wyniki_ankiet[[#This Row],[Powierzchnia ogrzewana w m2]],)</f>
        <v>15.625</v>
      </c>
      <c r="Q231" s="309">
        <v>0</v>
      </c>
      <c r="R231" s="312"/>
      <c r="S231" s="312">
        <f>IFERROR(Wyniki_ankiet[[#This Row],[Wielkość zużycia drewna w kg (jeśli występuje)]]/Wyniki_ankiet[[#This Row],[Powierzchnia ogrzewana w m2]],)</f>
        <v>0</v>
      </c>
      <c r="T231" s="309">
        <v>0</v>
      </c>
      <c r="U231" s="309"/>
      <c r="V231" s="309">
        <f>IFERROR(Wyniki_ankiet[[#This Row],[Olej opałowy zużycie w litrach]]/Wyniki_ankiet[[#This Row],[Powierzchnia ogrzewana w m2]],)</f>
        <v>0</v>
      </c>
      <c r="X231" s="309" t="s">
        <v>442</v>
      </c>
      <c r="Y231" s="309" t="s">
        <v>225</v>
      </c>
      <c r="AA231" s="309" t="s">
        <v>444</v>
      </c>
      <c r="AB231" s="309">
        <f>IF(AND(Wyniki_ankiet[[#This Row],[Wielkość zużycia węgla w tonach (jeśli występuje)]]&gt;0,Wyniki_ankiet[[#This Row],[Wielkość zużycia drewna w kg (jeśli występuje)]]&gt;0),1,)</f>
        <v>0</v>
      </c>
      <c r="AC231" s="309">
        <f>IF(AND(Wyniki_ankiet[[#This Row],[Wielkość zużycia węgla w tonach (jeśli występuje)]]&gt;0,Wyniki_ankiet[[#This Row],[Wielkość zużycia drewna w kg (jeśli występuje)]]=0),1,)</f>
        <v>1</v>
      </c>
      <c r="AD231" s="309">
        <f>IF(AND(Wyniki_ankiet[[#This Row],[Wielkość zużycia drewna w kg (jeśli występuje)]]&gt;0,Wyniki_ankiet[[#This Row],[Wielkość zużycia węgla w tonach (jeśli występuje)]]=0),1,)</f>
        <v>0</v>
      </c>
      <c r="AE231" s="309">
        <f>IF(Wyniki_ankiet[[#This Row],[Wielkość zużycia gazu w m3 (jeśli występuje)]]&gt;0,1,)</f>
        <v>0</v>
      </c>
      <c r="AF231" s="309"/>
    </row>
    <row r="232" spans="1:32" ht="15.75" customHeight="1">
      <c r="A232" s="309">
        <v>228</v>
      </c>
      <c r="B232" s="309" t="s">
        <v>226</v>
      </c>
      <c r="C232" s="299">
        <f>SUM(BUD_MIESZK_A!U236:U398)</f>
        <v>0</v>
      </c>
      <c r="D232" s="309" t="s">
        <v>442</v>
      </c>
      <c r="E232" s="309" t="s">
        <v>443</v>
      </c>
      <c r="F232" s="299">
        <v>150</v>
      </c>
      <c r="G232" s="299">
        <v>150</v>
      </c>
      <c r="H232" s="309" t="s">
        <v>225</v>
      </c>
      <c r="I232" s="309" t="s">
        <v>442</v>
      </c>
      <c r="J232" s="309" t="s">
        <v>444</v>
      </c>
      <c r="K232" s="309" t="s">
        <v>445</v>
      </c>
      <c r="L232" s="309" t="s">
        <v>446</v>
      </c>
      <c r="M232" s="309" t="s">
        <v>451</v>
      </c>
      <c r="N232" s="309" t="s">
        <v>452</v>
      </c>
      <c r="O232" s="309">
        <v>5</v>
      </c>
      <c r="P232" s="313">
        <f>IFERROR(Wyniki_ankiet[[#This Row],[Wielkość zużycia węgla w tonach (jeśli występuje)]]*1000/Wyniki_ankiet[[#This Row],[Powierzchnia ogrzewana w m2]],)</f>
        <v>33.333333333333336</v>
      </c>
      <c r="Q232" s="309">
        <v>0</v>
      </c>
      <c r="R232" s="312"/>
      <c r="S232" s="312">
        <f>IFERROR(Wyniki_ankiet[[#This Row],[Wielkość zużycia drewna w kg (jeśli występuje)]]/Wyniki_ankiet[[#This Row],[Powierzchnia ogrzewana w m2]],)</f>
        <v>0</v>
      </c>
      <c r="T232" s="309">
        <v>0</v>
      </c>
      <c r="U232" s="309"/>
      <c r="V232" s="309">
        <f>IFERROR(Wyniki_ankiet[[#This Row],[Olej opałowy zużycie w litrach]]/Wyniki_ankiet[[#This Row],[Powierzchnia ogrzewana w m2]],)</f>
        <v>0</v>
      </c>
      <c r="X232" s="309" t="s">
        <v>442</v>
      </c>
      <c r="Y232" s="309" t="s">
        <v>225</v>
      </c>
      <c r="AA232" s="309" t="s">
        <v>444</v>
      </c>
      <c r="AB232" s="309">
        <f>IF(AND(Wyniki_ankiet[[#This Row],[Wielkość zużycia węgla w tonach (jeśli występuje)]]&gt;0,Wyniki_ankiet[[#This Row],[Wielkość zużycia drewna w kg (jeśli występuje)]]&gt;0),1,)</f>
        <v>0</v>
      </c>
      <c r="AC232" s="309">
        <f>IF(AND(Wyniki_ankiet[[#This Row],[Wielkość zużycia węgla w tonach (jeśli występuje)]]&gt;0,Wyniki_ankiet[[#This Row],[Wielkość zużycia drewna w kg (jeśli występuje)]]=0),1,)</f>
        <v>1</v>
      </c>
      <c r="AD232" s="309">
        <f>IF(AND(Wyniki_ankiet[[#This Row],[Wielkość zużycia drewna w kg (jeśli występuje)]]&gt;0,Wyniki_ankiet[[#This Row],[Wielkość zużycia węgla w tonach (jeśli występuje)]]=0),1,)</f>
        <v>0</v>
      </c>
      <c r="AE232" s="309">
        <f>IF(Wyniki_ankiet[[#This Row],[Wielkość zużycia gazu w m3 (jeśli występuje)]]&gt;0,1,)</f>
        <v>0</v>
      </c>
      <c r="AF232" s="309"/>
    </row>
    <row r="233" spans="1:32" ht="15.75" customHeight="1">
      <c r="A233" s="309">
        <v>229</v>
      </c>
      <c r="B233" s="309" t="s">
        <v>226</v>
      </c>
      <c r="C233" s="299">
        <f>SUM(BUD_MIESZK_A!U237:U399)</f>
        <v>0</v>
      </c>
      <c r="D233" s="309" t="s">
        <v>442</v>
      </c>
      <c r="E233" s="309" t="s">
        <v>443</v>
      </c>
      <c r="F233" s="299">
        <v>168</v>
      </c>
      <c r="G233" s="299">
        <v>168</v>
      </c>
      <c r="H233" s="299">
        <v>1997</v>
      </c>
      <c r="I233" s="309" t="s">
        <v>444</v>
      </c>
      <c r="J233" s="309" t="s">
        <v>444</v>
      </c>
      <c r="K233" s="309" t="s">
        <v>464</v>
      </c>
      <c r="L233" s="309" t="s">
        <v>446</v>
      </c>
      <c r="M233" s="309" t="s">
        <v>451</v>
      </c>
      <c r="N233" s="309" t="s">
        <v>52</v>
      </c>
      <c r="O233" s="309"/>
      <c r="P233" s="313">
        <f>IFERROR(Wyniki_ankiet[[#This Row],[Wielkość zużycia węgla w tonach (jeśli występuje)]]*1000/Wyniki_ankiet[[#This Row],[Powierzchnia ogrzewana w m2]],)</f>
        <v>0</v>
      </c>
      <c r="Q233" s="309">
        <v>0</v>
      </c>
      <c r="R233" s="312"/>
      <c r="S233" s="312">
        <f>IFERROR(Wyniki_ankiet[[#This Row],[Wielkość zużycia drewna w kg (jeśli występuje)]]/Wyniki_ankiet[[#This Row],[Powierzchnia ogrzewana w m2]],)</f>
        <v>0</v>
      </c>
      <c r="T233" s="309" t="s">
        <v>485</v>
      </c>
      <c r="U233" s="309"/>
      <c r="V233" s="309">
        <f>IFERROR(Wyniki_ankiet[[#This Row],[Olej opałowy zużycie w litrach]]/Wyniki_ankiet[[#This Row],[Powierzchnia ogrzewana w m2]],)</f>
        <v>0</v>
      </c>
      <c r="X233" s="309" t="s">
        <v>442</v>
      </c>
      <c r="Y233" s="309" t="s">
        <v>225</v>
      </c>
      <c r="AA233" s="309" t="s">
        <v>444</v>
      </c>
      <c r="AB233" s="309">
        <f>IF(AND(Wyniki_ankiet[[#This Row],[Wielkość zużycia węgla w tonach (jeśli występuje)]]&gt;0,Wyniki_ankiet[[#This Row],[Wielkość zużycia drewna w kg (jeśli występuje)]]&gt;0),1,)</f>
        <v>0</v>
      </c>
      <c r="AC233" s="309">
        <f>IF(AND(Wyniki_ankiet[[#This Row],[Wielkość zużycia węgla w tonach (jeśli występuje)]]&gt;0,Wyniki_ankiet[[#This Row],[Wielkość zużycia drewna w kg (jeśli występuje)]]=0),1,)</f>
        <v>0</v>
      </c>
      <c r="AD233" s="309">
        <f>IF(AND(Wyniki_ankiet[[#This Row],[Wielkość zużycia drewna w kg (jeśli występuje)]]&gt;0,Wyniki_ankiet[[#This Row],[Wielkość zużycia węgla w tonach (jeśli występuje)]]=0),1,)</f>
        <v>0</v>
      </c>
      <c r="AE233" s="309">
        <f>IF(Wyniki_ankiet[[#This Row],[Wielkość zużycia gazu w m3 (jeśli występuje)]]&gt;0,1,)</f>
        <v>0</v>
      </c>
      <c r="AF233" s="309"/>
    </row>
    <row r="234" spans="1:32" ht="15.75" customHeight="1">
      <c r="A234" s="309">
        <v>230</v>
      </c>
      <c r="B234" s="309" t="s">
        <v>226</v>
      </c>
      <c r="C234" s="299">
        <f>SUM(BUD_MIESZK_A!U238:U400)</f>
        <v>0</v>
      </c>
      <c r="D234" s="309" t="s">
        <v>442</v>
      </c>
      <c r="E234" s="309" t="s">
        <v>443</v>
      </c>
      <c r="F234" s="299">
        <v>100</v>
      </c>
      <c r="G234" s="299">
        <v>100</v>
      </c>
      <c r="H234" s="309" t="s">
        <v>225</v>
      </c>
      <c r="I234" s="309" t="s">
        <v>442</v>
      </c>
      <c r="J234" s="309" t="s">
        <v>442</v>
      </c>
      <c r="K234" s="309" t="s">
        <v>445</v>
      </c>
      <c r="L234" s="309" t="s">
        <v>446</v>
      </c>
      <c r="M234" s="314" t="s">
        <v>473</v>
      </c>
      <c r="N234" s="309" t="s">
        <v>452</v>
      </c>
      <c r="O234" s="309">
        <v>3</v>
      </c>
      <c r="P234" s="313">
        <f>IFERROR(Wyniki_ankiet[[#This Row],[Wielkość zużycia węgla w tonach (jeśli występuje)]]*1000/Wyniki_ankiet[[#This Row],[Powierzchnia ogrzewana w m2]],)</f>
        <v>30</v>
      </c>
      <c r="Q234" s="309">
        <v>0</v>
      </c>
      <c r="R234" s="312"/>
      <c r="S234" s="312">
        <f>IFERROR(Wyniki_ankiet[[#This Row],[Wielkość zużycia drewna w kg (jeśli występuje)]]/Wyniki_ankiet[[#This Row],[Powierzchnia ogrzewana w m2]],)</f>
        <v>0</v>
      </c>
      <c r="T234" s="309">
        <v>0</v>
      </c>
      <c r="U234" s="309"/>
      <c r="V234" s="309">
        <f>IFERROR(Wyniki_ankiet[[#This Row],[Olej opałowy zużycie w litrach]]/Wyniki_ankiet[[#This Row],[Powierzchnia ogrzewana w m2]],)</f>
        <v>0</v>
      </c>
      <c r="X234" s="309" t="s">
        <v>442</v>
      </c>
      <c r="Y234" s="309" t="s">
        <v>225</v>
      </c>
      <c r="AA234" s="309" t="s">
        <v>442</v>
      </c>
      <c r="AB234" s="309">
        <f>IF(AND(Wyniki_ankiet[[#This Row],[Wielkość zużycia węgla w tonach (jeśli występuje)]]&gt;0,Wyniki_ankiet[[#This Row],[Wielkość zużycia drewna w kg (jeśli występuje)]]&gt;0),1,)</f>
        <v>0</v>
      </c>
      <c r="AC234" s="309">
        <f>IF(AND(Wyniki_ankiet[[#This Row],[Wielkość zużycia węgla w tonach (jeśli występuje)]]&gt;0,Wyniki_ankiet[[#This Row],[Wielkość zużycia drewna w kg (jeśli występuje)]]=0),1,)</f>
        <v>1</v>
      </c>
      <c r="AD234" s="309">
        <f>IF(AND(Wyniki_ankiet[[#This Row],[Wielkość zużycia drewna w kg (jeśli występuje)]]&gt;0,Wyniki_ankiet[[#This Row],[Wielkość zużycia węgla w tonach (jeśli występuje)]]=0),1,)</f>
        <v>0</v>
      </c>
      <c r="AE234" s="309">
        <f>IF(Wyniki_ankiet[[#This Row],[Wielkość zużycia gazu w m3 (jeśli występuje)]]&gt;0,1,)</f>
        <v>0</v>
      </c>
      <c r="AF234" s="309"/>
    </row>
    <row r="235" spans="1:32" ht="15.75" hidden="1" customHeight="1">
      <c r="A235" s="309">
        <v>231</v>
      </c>
      <c r="B235" s="309" t="s">
        <v>226</v>
      </c>
      <c r="C235" s="299">
        <f>SUM(BUD_MIESZK_A!U239:U401)</f>
        <v>0</v>
      </c>
      <c r="D235" s="309" t="s">
        <v>442</v>
      </c>
      <c r="E235" s="309" t="s">
        <v>443</v>
      </c>
      <c r="F235" s="299">
        <v>87</v>
      </c>
      <c r="G235" s="299">
        <v>87</v>
      </c>
      <c r="H235" s="299">
        <v>1926</v>
      </c>
      <c r="I235" s="309" t="s">
        <v>444</v>
      </c>
      <c r="J235" s="309" t="s">
        <v>442</v>
      </c>
      <c r="K235" s="309" t="s">
        <v>464</v>
      </c>
      <c r="L235" s="309" t="s">
        <v>446</v>
      </c>
      <c r="M235" s="309" t="s">
        <v>451</v>
      </c>
      <c r="N235" s="309" t="s">
        <v>455</v>
      </c>
      <c r="O235" s="309">
        <v>2</v>
      </c>
      <c r="P235" s="313">
        <f>IFERROR(Wyniki_ankiet[[#This Row],[Wielkość zużycia węgla w tonach (jeśli występuje)]]*1000/Wyniki_ankiet[[#This Row],[Powierzchnia ogrzewana w m2]],)</f>
        <v>22.988505747126435</v>
      </c>
      <c r="Q235" s="309">
        <v>0</v>
      </c>
      <c r="R235" s="312">
        <v>6000</v>
      </c>
      <c r="S235" s="312">
        <f>IFERROR(Wyniki_ankiet[[#This Row],[Wielkość zużycia drewna w kg (jeśli występuje)]]/Wyniki_ankiet[[#This Row],[Powierzchnia ogrzewana w m2]],)</f>
        <v>68.965517241379317</v>
      </c>
      <c r="T235" s="309">
        <v>0</v>
      </c>
      <c r="U235" s="309"/>
      <c r="V235" s="309">
        <f>IFERROR(Wyniki_ankiet[[#This Row],[Olej opałowy zużycie w litrach]]/Wyniki_ankiet[[#This Row],[Powierzchnia ogrzewana w m2]],)</f>
        <v>0</v>
      </c>
      <c r="X235" s="309" t="s">
        <v>442</v>
      </c>
      <c r="Y235" s="309" t="s">
        <v>225</v>
      </c>
      <c r="AA235" s="309" t="s">
        <v>442</v>
      </c>
      <c r="AB235" s="309">
        <f>IF(AND(Wyniki_ankiet[[#This Row],[Wielkość zużycia węgla w tonach (jeśli występuje)]]&gt;0,Wyniki_ankiet[[#This Row],[Wielkość zużycia drewna w kg (jeśli występuje)]]&gt;0),1,)</f>
        <v>1</v>
      </c>
      <c r="AC235" s="309">
        <f>IF(AND(Wyniki_ankiet[[#This Row],[Wielkość zużycia węgla w tonach (jeśli występuje)]]&gt;0,Wyniki_ankiet[[#This Row],[Wielkość zużycia drewna w kg (jeśli występuje)]]=0),1,)</f>
        <v>0</v>
      </c>
      <c r="AD235" s="309">
        <f>IF(AND(Wyniki_ankiet[[#This Row],[Wielkość zużycia drewna w kg (jeśli występuje)]]&gt;0,Wyniki_ankiet[[#This Row],[Wielkość zużycia węgla w tonach (jeśli występuje)]]=0),1,)</f>
        <v>0</v>
      </c>
      <c r="AE235" s="309">
        <f>IF(Wyniki_ankiet[[#This Row],[Wielkość zużycia gazu w m3 (jeśli występuje)]]&gt;0,1,)</f>
        <v>0</v>
      </c>
      <c r="AF235" s="309"/>
    </row>
    <row r="236" spans="1:32" ht="15.75" customHeight="1">
      <c r="A236" s="309">
        <v>232</v>
      </c>
      <c r="B236" s="309" t="s">
        <v>226</v>
      </c>
      <c r="C236" s="299">
        <f>SUM(BUD_MIESZK_A!U240:U402)</f>
        <v>0</v>
      </c>
      <c r="D236" s="309" t="s">
        <v>442</v>
      </c>
      <c r="E236" s="309" t="s">
        <v>443</v>
      </c>
      <c r="F236" s="299">
        <v>200</v>
      </c>
      <c r="G236" s="299">
        <v>200</v>
      </c>
      <c r="H236" s="299">
        <v>1976</v>
      </c>
      <c r="I236" s="309" t="s">
        <v>442</v>
      </c>
      <c r="J236" s="309" t="s">
        <v>442</v>
      </c>
      <c r="K236" s="309" t="s">
        <v>445</v>
      </c>
      <c r="L236" s="309" t="s">
        <v>446</v>
      </c>
      <c r="M236" s="309" t="s">
        <v>451</v>
      </c>
      <c r="N236" s="309" t="s">
        <v>452</v>
      </c>
      <c r="O236" s="309">
        <v>6</v>
      </c>
      <c r="P236" s="313">
        <f>IFERROR(Wyniki_ankiet[[#This Row],[Wielkość zużycia węgla w tonach (jeśli występuje)]]*1000/Wyniki_ankiet[[#This Row],[Powierzchnia ogrzewana w m2]],)</f>
        <v>30</v>
      </c>
      <c r="Q236" s="309">
        <v>0</v>
      </c>
      <c r="R236" s="312"/>
      <c r="S236" s="312">
        <f>IFERROR(Wyniki_ankiet[[#This Row],[Wielkość zużycia drewna w kg (jeśli występuje)]]/Wyniki_ankiet[[#This Row],[Powierzchnia ogrzewana w m2]],)</f>
        <v>0</v>
      </c>
      <c r="T236" s="309">
        <v>0</v>
      </c>
      <c r="U236" s="309"/>
      <c r="V236" s="309">
        <f>IFERROR(Wyniki_ankiet[[#This Row],[Olej opałowy zużycie w litrach]]/Wyniki_ankiet[[#This Row],[Powierzchnia ogrzewana w m2]],)</f>
        <v>0</v>
      </c>
      <c r="X236" s="309" t="s">
        <v>442</v>
      </c>
      <c r="Y236" s="309" t="s">
        <v>225</v>
      </c>
      <c r="AA236" s="309" t="s">
        <v>442</v>
      </c>
      <c r="AB236" s="309">
        <f>IF(AND(Wyniki_ankiet[[#This Row],[Wielkość zużycia węgla w tonach (jeśli występuje)]]&gt;0,Wyniki_ankiet[[#This Row],[Wielkość zużycia drewna w kg (jeśli występuje)]]&gt;0),1,)</f>
        <v>0</v>
      </c>
      <c r="AC236" s="309">
        <f>IF(AND(Wyniki_ankiet[[#This Row],[Wielkość zużycia węgla w tonach (jeśli występuje)]]&gt;0,Wyniki_ankiet[[#This Row],[Wielkość zużycia drewna w kg (jeśli występuje)]]=0),1,)</f>
        <v>1</v>
      </c>
      <c r="AD236" s="309">
        <f>IF(AND(Wyniki_ankiet[[#This Row],[Wielkość zużycia drewna w kg (jeśli występuje)]]&gt;0,Wyniki_ankiet[[#This Row],[Wielkość zużycia węgla w tonach (jeśli występuje)]]=0),1,)</f>
        <v>0</v>
      </c>
      <c r="AE236" s="309">
        <f>IF(Wyniki_ankiet[[#This Row],[Wielkość zużycia gazu w m3 (jeśli występuje)]]&gt;0,1,)</f>
        <v>0</v>
      </c>
      <c r="AF236" s="309"/>
    </row>
    <row r="237" spans="1:32" ht="15.75" customHeight="1">
      <c r="A237" s="309">
        <v>233</v>
      </c>
      <c r="B237" s="309" t="s">
        <v>226</v>
      </c>
      <c r="C237" s="299">
        <f>SUM(BUD_MIESZK_A!U241:U403)</f>
        <v>0</v>
      </c>
      <c r="D237" s="309" t="s">
        <v>225</v>
      </c>
      <c r="E237" s="309" t="s">
        <v>443</v>
      </c>
      <c r="F237" s="299">
        <v>260</v>
      </c>
      <c r="G237" s="299">
        <v>260</v>
      </c>
      <c r="H237" s="299">
        <v>1984</v>
      </c>
      <c r="I237" s="309" t="s">
        <v>444</v>
      </c>
      <c r="J237" s="309" t="s">
        <v>444</v>
      </c>
      <c r="K237" s="309" t="s">
        <v>445</v>
      </c>
      <c r="L237" s="309" t="s">
        <v>446</v>
      </c>
      <c r="M237" s="309" t="s">
        <v>447</v>
      </c>
      <c r="N237" s="309" t="s">
        <v>52</v>
      </c>
      <c r="O237" s="309"/>
      <c r="P237" s="313">
        <f>IFERROR(Wyniki_ankiet[[#This Row],[Wielkość zużycia węgla w tonach (jeśli występuje)]]*1000/Wyniki_ankiet[[#This Row],[Powierzchnia ogrzewana w m2]],)</f>
        <v>0</v>
      </c>
      <c r="Q237" s="309">
        <v>0</v>
      </c>
      <c r="R237" s="312"/>
      <c r="S237" s="312">
        <f>IFERROR(Wyniki_ankiet[[#This Row],[Wielkość zużycia drewna w kg (jeśli występuje)]]/Wyniki_ankiet[[#This Row],[Powierzchnia ogrzewana w m2]],)</f>
        <v>0</v>
      </c>
      <c r="T237" s="309" t="s">
        <v>507</v>
      </c>
      <c r="U237" s="309"/>
      <c r="V237" s="309">
        <f>IFERROR(Wyniki_ankiet[[#This Row],[Olej opałowy zużycie w litrach]]/Wyniki_ankiet[[#This Row],[Powierzchnia ogrzewana w m2]],)</f>
        <v>0</v>
      </c>
      <c r="X237" s="309" t="s">
        <v>444</v>
      </c>
      <c r="Y237" s="309" t="s">
        <v>453</v>
      </c>
      <c r="AA237" s="309" t="s">
        <v>444</v>
      </c>
      <c r="AB237" s="309">
        <f>IF(AND(Wyniki_ankiet[[#This Row],[Wielkość zużycia węgla w tonach (jeśli występuje)]]&gt;0,Wyniki_ankiet[[#This Row],[Wielkość zużycia drewna w kg (jeśli występuje)]]&gt;0),1,)</f>
        <v>0</v>
      </c>
      <c r="AC237" s="309">
        <f>IF(AND(Wyniki_ankiet[[#This Row],[Wielkość zużycia węgla w tonach (jeśli występuje)]]&gt;0,Wyniki_ankiet[[#This Row],[Wielkość zużycia drewna w kg (jeśli występuje)]]=0),1,)</f>
        <v>0</v>
      </c>
      <c r="AD237" s="309">
        <f>IF(AND(Wyniki_ankiet[[#This Row],[Wielkość zużycia drewna w kg (jeśli występuje)]]&gt;0,Wyniki_ankiet[[#This Row],[Wielkość zużycia węgla w tonach (jeśli występuje)]]=0),1,)</f>
        <v>0</v>
      </c>
      <c r="AE237" s="309">
        <f>IF(Wyniki_ankiet[[#This Row],[Wielkość zużycia gazu w m3 (jeśli występuje)]]&gt;0,1,)</f>
        <v>0</v>
      </c>
      <c r="AF237" s="309"/>
    </row>
    <row r="238" spans="1:32" ht="15.75" customHeight="1">
      <c r="A238" s="309">
        <v>234</v>
      </c>
      <c r="B238" s="309" t="s">
        <v>226</v>
      </c>
      <c r="C238" s="299">
        <f>SUM(BUD_MIESZK_A!U242:U404)</f>
        <v>0</v>
      </c>
      <c r="D238" s="309" t="s">
        <v>444</v>
      </c>
      <c r="E238" s="309" t="s">
        <v>443</v>
      </c>
      <c r="F238" s="299">
        <v>100</v>
      </c>
      <c r="G238" s="299">
        <v>100</v>
      </c>
      <c r="H238" s="299">
        <v>2014</v>
      </c>
      <c r="I238" s="309" t="s">
        <v>444</v>
      </c>
      <c r="J238" s="309" t="s">
        <v>444</v>
      </c>
      <c r="K238" s="309" t="s">
        <v>445</v>
      </c>
      <c r="L238" s="309" t="s">
        <v>446</v>
      </c>
      <c r="M238" s="314" t="s">
        <v>473</v>
      </c>
      <c r="N238" s="309" t="s">
        <v>452</v>
      </c>
      <c r="O238" s="309">
        <v>3</v>
      </c>
      <c r="P238" s="313">
        <f>IFERROR(Wyniki_ankiet[[#This Row],[Wielkość zużycia węgla w tonach (jeśli występuje)]]*1000/Wyniki_ankiet[[#This Row],[Powierzchnia ogrzewana w m2]],)</f>
        <v>30</v>
      </c>
      <c r="Q238" s="309">
        <v>0</v>
      </c>
      <c r="R238" s="312"/>
      <c r="S238" s="312">
        <f>IFERROR(Wyniki_ankiet[[#This Row],[Wielkość zużycia drewna w kg (jeśli występuje)]]/Wyniki_ankiet[[#This Row],[Powierzchnia ogrzewana w m2]],)</f>
        <v>0</v>
      </c>
      <c r="T238" s="309">
        <v>0</v>
      </c>
      <c r="U238" s="309"/>
      <c r="V238" s="309">
        <f>IFERROR(Wyniki_ankiet[[#This Row],[Olej opałowy zużycie w litrach]]/Wyniki_ankiet[[#This Row],[Powierzchnia ogrzewana w m2]],)</f>
        <v>0</v>
      </c>
      <c r="X238" s="309" t="s">
        <v>442</v>
      </c>
      <c r="Y238" s="309" t="s">
        <v>225</v>
      </c>
      <c r="AA238" s="309" t="s">
        <v>442</v>
      </c>
      <c r="AB238" s="309">
        <f>IF(AND(Wyniki_ankiet[[#This Row],[Wielkość zużycia węgla w tonach (jeśli występuje)]]&gt;0,Wyniki_ankiet[[#This Row],[Wielkość zużycia drewna w kg (jeśli występuje)]]&gt;0),1,)</f>
        <v>0</v>
      </c>
      <c r="AC238" s="309">
        <f>IF(AND(Wyniki_ankiet[[#This Row],[Wielkość zużycia węgla w tonach (jeśli występuje)]]&gt;0,Wyniki_ankiet[[#This Row],[Wielkość zużycia drewna w kg (jeśli występuje)]]=0),1,)</f>
        <v>1</v>
      </c>
      <c r="AD238" s="309">
        <f>IF(AND(Wyniki_ankiet[[#This Row],[Wielkość zużycia drewna w kg (jeśli występuje)]]&gt;0,Wyniki_ankiet[[#This Row],[Wielkość zużycia węgla w tonach (jeśli występuje)]]=0),1,)</f>
        <v>0</v>
      </c>
      <c r="AE238" s="309">
        <f>IF(Wyniki_ankiet[[#This Row],[Wielkość zużycia gazu w m3 (jeśli występuje)]]&gt;0,1,)</f>
        <v>0</v>
      </c>
      <c r="AF238" s="309"/>
    </row>
    <row r="239" spans="1:32" ht="15.75" customHeight="1">
      <c r="A239" s="309">
        <v>235</v>
      </c>
      <c r="B239" s="309" t="s">
        <v>226</v>
      </c>
      <c r="C239" s="299">
        <f>SUM(BUD_MIESZK_A!U243:U405)</f>
        <v>0</v>
      </c>
      <c r="D239" s="309" t="s">
        <v>442</v>
      </c>
      <c r="E239" s="309" t="s">
        <v>443</v>
      </c>
      <c r="F239" s="299">
        <v>140</v>
      </c>
      <c r="G239" s="299">
        <v>140</v>
      </c>
      <c r="H239" s="309" t="s">
        <v>225</v>
      </c>
      <c r="I239" s="309" t="s">
        <v>442</v>
      </c>
      <c r="J239" s="309" t="s">
        <v>444</v>
      </c>
      <c r="K239" s="309" t="s">
        <v>445</v>
      </c>
      <c r="L239" s="309" t="s">
        <v>446</v>
      </c>
      <c r="M239" s="309" t="s">
        <v>447</v>
      </c>
      <c r="N239" s="309" t="s">
        <v>452</v>
      </c>
      <c r="O239" s="309">
        <v>2</v>
      </c>
      <c r="P239" s="313">
        <f>IFERROR(Wyniki_ankiet[[#This Row],[Wielkość zużycia węgla w tonach (jeśli występuje)]]*1000/Wyniki_ankiet[[#This Row],[Powierzchnia ogrzewana w m2]],)</f>
        <v>14.285714285714286</v>
      </c>
      <c r="Q239" s="309">
        <v>0</v>
      </c>
      <c r="R239" s="312"/>
      <c r="S239" s="312">
        <f>IFERROR(Wyniki_ankiet[[#This Row],[Wielkość zużycia drewna w kg (jeśli występuje)]]/Wyniki_ankiet[[#This Row],[Powierzchnia ogrzewana w m2]],)</f>
        <v>0</v>
      </c>
      <c r="T239" s="309">
        <v>0</v>
      </c>
      <c r="U239" s="309"/>
      <c r="V239" s="309">
        <f>IFERROR(Wyniki_ankiet[[#This Row],[Olej opałowy zużycie w litrach]]/Wyniki_ankiet[[#This Row],[Powierzchnia ogrzewana w m2]],)</f>
        <v>0</v>
      </c>
      <c r="X239" s="309" t="s">
        <v>442</v>
      </c>
      <c r="Y239" s="309" t="s">
        <v>225</v>
      </c>
      <c r="AA239" s="309" t="s">
        <v>442</v>
      </c>
      <c r="AB239" s="309">
        <f>IF(AND(Wyniki_ankiet[[#This Row],[Wielkość zużycia węgla w tonach (jeśli występuje)]]&gt;0,Wyniki_ankiet[[#This Row],[Wielkość zużycia drewna w kg (jeśli występuje)]]&gt;0),1,)</f>
        <v>0</v>
      </c>
      <c r="AC239" s="309">
        <f>IF(AND(Wyniki_ankiet[[#This Row],[Wielkość zużycia węgla w tonach (jeśli występuje)]]&gt;0,Wyniki_ankiet[[#This Row],[Wielkość zużycia drewna w kg (jeśli występuje)]]=0),1,)</f>
        <v>1</v>
      </c>
      <c r="AD239" s="309">
        <f>IF(AND(Wyniki_ankiet[[#This Row],[Wielkość zużycia drewna w kg (jeśli występuje)]]&gt;0,Wyniki_ankiet[[#This Row],[Wielkość zużycia węgla w tonach (jeśli występuje)]]=0),1,)</f>
        <v>0</v>
      </c>
      <c r="AE239" s="309">
        <f>IF(Wyniki_ankiet[[#This Row],[Wielkość zużycia gazu w m3 (jeśli występuje)]]&gt;0,1,)</f>
        <v>0</v>
      </c>
      <c r="AF239" s="309"/>
    </row>
    <row r="240" spans="1:32" ht="15.75" customHeight="1">
      <c r="A240" s="309">
        <v>236</v>
      </c>
      <c r="B240" s="309" t="s">
        <v>226</v>
      </c>
      <c r="C240" s="299">
        <f>SUM(BUD_MIESZK_A!U244:U406)</f>
        <v>0</v>
      </c>
      <c r="D240" s="309" t="s">
        <v>442</v>
      </c>
      <c r="E240" s="309" t="s">
        <v>443</v>
      </c>
      <c r="F240" s="299">
        <v>140</v>
      </c>
      <c r="G240" s="299">
        <v>140</v>
      </c>
      <c r="H240" s="299">
        <v>2013</v>
      </c>
      <c r="I240" s="309" t="s">
        <v>442</v>
      </c>
      <c r="J240" s="309" t="s">
        <v>444</v>
      </c>
      <c r="K240" s="309" t="s">
        <v>445</v>
      </c>
      <c r="L240" s="309" t="s">
        <v>446</v>
      </c>
      <c r="M240" s="309" t="s">
        <v>447</v>
      </c>
      <c r="N240" s="309" t="s">
        <v>452</v>
      </c>
      <c r="O240" s="309">
        <v>3</v>
      </c>
      <c r="P240" s="313">
        <f>IFERROR(Wyniki_ankiet[[#This Row],[Wielkość zużycia węgla w tonach (jeśli występuje)]]*1000/Wyniki_ankiet[[#This Row],[Powierzchnia ogrzewana w m2]],)</f>
        <v>21.428571428571427</v>
      </c>
      <c r="Q240" s="309">
        <v>0</v>
      </c>
      <c r="R240" s="312"/>
      <c r="S240" s="312">
        <f>IFERROR(Wyniki_ankiet[[#This Row],[Wielkość zużycia drewna w kg (jeśli występuje)]]/Wyniki_ankiet[[#This Row],[Powierzchnia ogrzewana w m2]],)</f>
        <v>0</v>
      </c>
      <c r="T240" s="309">
        <v>0</v>
      </c>
      <c r="U240" s="309"/>
      <c r="V240" s="309">
        <f>IFERROR(Wyniki_ankiet[[#This Row],[Olej opałowy zużycie w litrach]]/Wyniki_ankiet[[#This Row],[Powierzchnia ogrzewana w m2]],)</f>
        <v>0</v>
      </c>
      <c r="X240" s="309" t="s">
        <v>442</v>
      </c>
      <c r="Y240" s="309" t="s">
        <v>225</v>
      </c>
      <c r="AA240" s="309" t="s">
        <v>442</v>
      </c>
      <c r="AB240" s="309">
        <f>IF(AND(Wyniki_ankiet[[#This Row],[Wielkość zużycia węgla w tonach (jeśli występuje)]]&gt;0,Wyniki_ankiet[[#This Row],[Wielkość zużycia drewna w kg (jeśli występuje)]]&gt;0),1,)</f>
        <v>0</v>
      </c>
      <c r="AC240" s="309">
        <f>IF(AND(Wyniki_ankiet[[#This Row],[Wielkość zużycia węgla w tonach (jeśli występuje)]]&gt;0,Wyniki_ankiet[[#This Row],[Wielkość zużycia drewna w kg (jeśli występuje)]]=0),1,)</f>
        <v>1</v>
      </c>
      <c r="AD240" s="309">
        <f>IF(AND(Wyniki_ankiet[[#This Row],[Wielkość zużycia drewna w kg (jeśli występuje)]]&gt;0,Wyniki_ankiet[[#This Row],[Wielkość zużycia węgla w tonach (jeśli występuje)]]=0),1,)</f>
        <v>0</v>
      </c>
      <c r="AE240" s="309">
        <f>IF(Wyniki_ankiet[[#This Row],[Wielkość zużycia gazu w m3 (jeśli występuje)]]&gt;0,1,)</f>
        <v>0</v>
      </c>
      <c r="AF240" s="309"/>
    </row>
    <row r="241" spans="1:32" ht="15.75" customHeight="1">
      <c r="A241" s="309" t="s">
        <v>508</v>
      </c>
      <c r="B241" s="309" t="s">
        <v>226</v>
      </c>
      <c r="C241" s="299">
        <f>SUM(BUD_MIESZK_A!U245:U407)</f>
        <v>0</v>
      </c>
      <c r="D241" s="309" t="s">
        <v>442</v>
      </c>
      <c r="E241" s="309" t="s">
        <v>466</v>
      </c>
      <c r="F241" s="299">
        <v>84</v>
      </c>
      <c r="G241" s="299">
        <v>84</v>
      </c>
      <c r="H241" s="309" t="s">
        <v>225</v>
      </c>
      <c r="I241" s="309" t="s">
        <v>442</v>
      </c>
      <c r="J241" s="309" t="s">
        <v>442</v>
      </c>
      <c r="K241" s="309" t="s">
        <v>445</v>
      </c>
      <c r="L241" s="309" t="s">
        <v>446</v>
      </c>
      <c r="M241" s="314" t="s">
        <v>473</v>
      </c>
      <c r="N241" s="309" t="s">
        <v>476</v>
      </c>
      <c r="O241" s="309"/>
      <c r="P241" s="313">
        <f>IFERROR(Wyniki_ankiet[[#This Row],[Wielkość zużycia węgla w tonach (jeśli występuje)]]*1000/Wyniki_ankiet[[#This Row],[Powierzchnia ogrzewana w m2]],)</f>
        <v>0</v>
      </c>
      <c r="Q241" s="309">
        <v>0</v>
      </c>
      <c r="R241" s="312"/>
      <c r="S241" s="312">
        <f>IFERROR(Wyniki_ankiet[[#This Row],[Wielkość zużycia drewna w kg (jeśli występuje)]]/Wyniki_ankiet[[#This Row],[Powierzchnia ogrzewana w m2]],)</f>
        <v>0</v>
      </c>
      <c r="T241" s="309">
        <v>0</v>
      </c>
      <c r="U241" s="309"/>
      <c r="V241" s="309">
        <f>IFERROR(Wyniki_ankiet[[#This Row],[Olej opałowy zużycie w litrach]]/Wyniki_ankiet[[#This Row],[Powierzchnia ogrzewana w m2]],)</f>
        <v>0</v>
      </c>
      <c r="X241" s="309" t="s">
        <v>442</v>
      </c>
      <c r="Y241" s="309" t="s">
        <v>225</v>
      </c>
      <c r="AA241" s="309" t="s">
        <v>442</v>
      </c>
      <c r="AB241" s="309">
        <f>IF(AND(Wyniki_ankiet[[#This Row],[Wielkość zużycia węgla w tonach (jeśli występuje)]]&gt;0,Wyniki_ankiet[[#This Row],[Wielkość zużycia drewna w kg (jeśli występuje)]]&gt;0),1,)</f>
        <v>0</v>
      </c>
      <c r="AC241" s="309">
        <f>IF(AND(Wyniki_ankiet[[#This Row],[Wielkość zużycia węgla w tonach (jeśli występuje)]]&gt;0,Wyniki_ankiet[[#This Row],[Wielkość zużycia drewna w kg (jeśli występuje)]]=0),1,)</f>
        <v>0</v>
      </c>
      <c r="AD241" s="309">
        <f>IF(AND(Wyniki_ankiet[[#This Row],[Wielkość zużycia drewna w kg (jeśli występuje)]]&gt;0,Wyniki_ankiet[[#This Row],[Wielkość zużycia węgla w tonach (jeśli występuje)]]=0),1,)</f>
        <v>0</v>
      </c>
      <c r="AE241" s="309">
        <f>IF(Wyniki_ankiet[[#This Row],[Wielkość zużycia gazu w m3 (jeśli występuje)]]&gt;0,1,)</f>
        <v>0</v>
      </c>
      <c r="AF241" s="309"/>
    </row>
    <row r="242" spans="1:32" ht="15.75" hidden="1" customHeight="1">
      <c r="A242" s="309">
        <v>238</v>
      </c>
      <c r="B242" s="309" t="s">
        <v>226</v>
      </c>
      <c r="C242" s="299">
        <f>SUM(BUD_MIESZK_A!U246:U408)</f>
        <v>0</v>
      </c>
      <c r="D242" s="309" t="s">
        <v>444</v>
      </c>
      <c r="E242" s="309" t="s">
        <v>443</v>
      </c>
      <c r="F242" s="299">
        <v>72</v>
      </c>
      <c r="G242" s="299">
        <v>72</v>
      </c>
      <c r="H242" s="299">
        <v>1962</v>
      </c>
      <c r="I242" s="309" t="s">
        <v>442</v>
      </c>
      <c r="J242" s="309" t="s">
        <v>444</v>
      </c>
      <c r="K242" s="309" t="s">
        <v>445</v>
      </c>
      <c r="L242" s="309" t="s">
        <v>446</v>
      </c>
      <c r="M242" s="314" t="s">
        <v>473</v>
      </c>
      <c r="N242" s="309" t="s">
        <v>455</v>
      </c>
      <c r="O242" s="309">
        <v>3</v>
      </c>
      <c r="P242" s="313">
        <f>IFERROR(Wyniki_ankiet[[#This Row],[Wielkość zużycia węgla w tonach (jeśli występuje)]]*1000/Wyniki_ankiet[[#This Row],[Powierzchnia ogrzewana w m2]],)</f>
        <v>41.666666666666664</v>
      </c>
      <c r="Q242" s="309">
        <v>0</v>
      </c>
      <c r="R242" s="312">
        <v>4800</v>
      </c>
      <c r="S242" s="312">
        <f>IFERROR(Wyniki_ankiet[[#This Row],[Wielkość zużycia drewna w kg (jeśli występuje)]]/Wyniki_ankiet[[#This Row],[Powierzchnia ogrzewana w m2]],)</f>
        <v>66.666666666666671</v>
      </c>
      <c r="T242" s="309">
        <v>0</v>
      </c>
      <c r="U242" s="309"/>
      <c r="V242" s="309">
        <f>IFERROR(Wyniki_ankiet[[#This Row],[Olej opałowy zużycie w litrach]]/Wyniki_ankiet[[#This Row],[Powierzchnia ogrzewana w m2]],)</f>
        <v>0</v>
      </c>
      <c r="X242" s="309" t="s">
        <v>225</v>
      </c>
      <c r="Y242" s="309" t="s">
        <v>225</v>
      </c>
      <c r="AA242" s="309" t="s">
        <v>225</v>
      </c>
      <c r="AB242" s="309">
        <f>IF(AND(Wyniki_ankiet[[#This Row],[Wielkość zużycia węgla w tonach (jeśli występuje)]]&gt;0,Wyniki_ankiet[[#This Row],[Wielkość zużycia drewna w kg (jeśli występuje)]]&gt;0),1,)</f>
        <v>1</v>
      </c>
      <c r="AC242" s="309">
        <f>IF(AND(Wyniki_ankiet[[#This Row],[Wielkość zużycia węgla w tonach (jeśli występuje)]]&gt;0,Wyniki_ankiet[[#This Row],[Wielkość zużycia drewna w kg (jeśli występuje)]]=0),1,)</f>
        <v>0</v>
      </c>
      <c r="AD242" s="309">
        <f>IF(AND(Wyniki_ankiet[[#This Row],[Wielkość zużycia drewna w kg (jeśli występuje)]]&gt;0,Wyniki_ankiet[[#This Row],[Wielkość zużycia węgla w tonach (jeśli występuje)]]=0),1,)</f>
        <v>0</v>
      </c>
      <c r="AE242" s="309">
        <f>IF(Wyniki_ankiet[[#This Row],[Wielkość zużycia gazu w m3 (jeśli występuje)]]&gt;0,1,)</f>
        <v>0</v>
      </c>
      <c r="AF242" s="309"/>
    </row>
    <row r="243" spans="1:32" ht="15.75" hidden="1" customHeight="1">
      <c r="A243" s="309">
        <v>239</v>
      </c>
      <c r="B243" s="309" t="s">
        <v>226</v>
      </c>
      <c r="C243" s="299">
        <f>SUM(BUD_MIESZK_A!U247:U409)</f>
        <v>0</v>
      </c>
      <c r="D243" s="309" t="s">
        <v>444</v>
      </c>
      <c r="E243" s="309" t="s">
        <v>443</v>
      </c>
      <c r="F243" s="299">
        <v>100</v>
      </c>
      <c r="G243" s="299">
        <v>100</v>
      </c>
      <c r="H243" s="299">
        <v>1982</v>
      </c>
      <c r="I243" s="309" t="s">
        <v>442</v>
      </c>
      <c r="J243" s="309" t="s">
        <v>442</v>
      </c>
      <c r="K243" s="309" t="s">
        <v>481</v>
      </c>
      <c r="L243" s="309" t="s">
        <v>446</v>
      </c>
      <c r="M243" s="314" t="s">
        <v>473</v>
      </c>
      <c r="N243" s="309" t="s">
        <v>457</v>
      </c>
      <c r="O243" s="309">
        <v>5</v>
      </c>
      <c r="P243" s="313">
        <f>IFERROR(Wyniki_ankiet[[#This Row],[Wielkość zużycia węgla w tonach (jeśli występuje)]]*1000/Wyniki_ankiet[[#This Row],[Powierzchnia ogrzewana w m2]],)</f>
        <v>50</v>
      </c>
      <c r="Q243" s="309">
        <v>0</v>
      </c>
      <c r="R243" s="312">
        <v>500</v>
      </c>
      <c r="S243" s="312">
        <f>IFERROR(Wyniki_ankiet[[#This Row],[Wielkość zużycia drewna w kg (jeśli występuje)]]/Wyniki_ankiet[[#This Row],[Powierzchnia ogrzewana w m2]],)</f>
        <v>5</v>
      </c>
      <c r="T243" s="309">
        <v>0</v>
      </c>
      <c r="U243" s="309"/>
      <c r="V243" s="309">
        <f>IFERROR(Wyniki_ankiet[[#This Row],[Olej opałowy zużycie w litrach]]/Wyniki_ankiet[[#This Row],[Powierzchnia ogrzewana w m2]],)</f>
        <v>0</v>
      </c>
      <c r="W243" s="309">
        <v>600</v>
      </c>
      <c r="X243" s="309" t="s">
        <v>442</v>
      </c>
      <c r="Y243" s="309" t="s">
        <v>225</v>
      </c>
      <c r="AA243" s="309" t="s">
        <v>444</v>
      </c>
      <c r="AB243" s="309">
        <f>IF(AND(Wyniki_ankiet[[#This Row],[Wielkość zużycia węgla w tonach (jeśli występuje)]]&gt;0,Wyniki_ankiet[[#This Row],[Wielkość zużycia drewna w kg (jeśli występuje)]]&gt;0),1,)</f>
        <v>1</v>
      </c>
      <c r="AC243" s="309">
        <f>IF(AND(Wyniki_ankiet[[#This Row],[Wielkość zużycia węgla w tonach (jeśli występuje)]]&gt;0,Wyniki_ankiet[[#This Row],[Wielkość zużycia drewna w kg (jeśli występuje)]]=0),1,)</f>
        <v>0</v>
      </c>
      <c r="AD243" s="309">
        <f>IF(AND(Wyniki_ankiet[[#This Row],[Wielkość zużycia drewna w kg (jeśli występuje)]]&gt;0,Wyniki_ankiet[[#This Row],[Wielkość zużycia węgla w tonach (jeśli występuje)]]=0),1,)</f>
        <v>0</v>
      </c>
      <c r="AE243" s="309">
        <f>IF(Wyniki_ankiet[[#This Row],[Wielkość zużycia gazu w m3 (jeśli występuje)]]&gt;0,1,)</f>
        <v>0</v>
      </c>
      <c r="AF243" s="309"/>
    </row>
    <row r="244" spans="1:32" ht="15.75" hidden="1" customHeight="1">
      <c r="A244" s="309">
        <v>240</v>
      </c>
      <c r="B244" s="309" t="s">
        <v>226</v>
      </c>
      <c r="C244" s="299">
        <f>SUM(BUD_MIESZK_A!U248:U410)</f>
        <v>0</v>
      </c>
      <c r="D244" s="309" t="s">
        <v>442</v>
      </c>
      <c r="E244" s="309" t="s">
        <v>474</v>
      </c>
      <c r="F244" s="299">
        <v>80</v>
      </c>
      <c r="G244" s="299">
        <v>80</v>
      </c>
      <c r="H244" s="299">
        <v>1910</v>
      </c>
      <c r="I244" s="309" t="s">
        <v>444</v>
      </c>
      <c r="J244" s="309" t="s">
        <v>444</v>
      </c>
      <c r="K244" s="309" t="s">
        <v>481</v>
      </c>
      <c r="L244" s="309" t="s">
        <v>446</v>
      </c>
      <c r="M244" s="309" t="s">
        <v>451</v>
      </c>
      <c r="N244" s="309" t="s">
        <v>455</v>
      </c>
      <c r="O244" s="309">
        <v>5</v>
      </c>
      <c r="P244" s="313">
        <f>IFERROR(Wyniki_ankiet[[#This Row],[Wielkość zużycia węgla w tonach (jeśli występuje)]]*1000/Wyniki_ankiet[[#This Row],[Powierzchnia ogrzewana w m2]],)</f>
        <v>62.5</v>
      </c>
      <c r="Q244" s="309">
        <v>0</v>
      </c>
      <c r="R244" s="312">
        <v>200</v>
      </c>
      <c r="S244" s="312">
        <f>IFERROR(Wyniki_ankiet[[#This Row],[Wielkość zużycia drewna w kg (jeśli występuje)]]/Wyniki_ankiet[[#This Row],[Powierzchnia ogrzewana w m2]],)</f>
        <v>2.5</v>
      </c>
      <c r="T244" s="309">
        <v>0</v>
      </c>
      <c r="U244" s="309"/>
      <c r="V244" s="309">
        <f>IFERROR(Wyniki_ankiet[[#This Row],[Olej opałowy zużycie w litrach]]/Wyniki_ankiet[[#This Row],[Powierzchnia ogrzewana w m2]],)</f>
        <v>0</v>
      </c>
      <c r="X244" s="309" t="s">
        <v>442</v>
      </c>
      <c r="Y244" s="309" t="s">
        <v>225</v>
      </c>
      <c r="AA244" s="309" t="s">
        <v>444</v>
      </c>
      <c r="AB244" s="309">
        <f>IF(AND(Wyniki_ankiet[[#This Row],[Wielkość zużycia węgla w tonach (jeśli występuje)]]&gt;0,Wyniki_ankiet[[#This Row],[Wielkość zużycia drewna w kg (jeśli występuje)]]&gt;0),1,)</f>
        <v>1</v>
      </c>
      <c r="AC244" s="309">
        <f>IF(AND(Wyniki_ankiet[[#This Row],[Wielkość zużycia węgla w tonach (jeśli występuje)]]&gt;0,Wyniki_ankiet[[#This Row],[Wielkość zużycia drewna w kg (jeśli występuje)]]=0),1,)</f>
        <v>0</v>
      </c>
      <c r="AD244" s="309">
        <f>IF(AND(Wyniki_ankiet[[#This Row],[Wielkość zużycia drewna w kg (jeśli występuje)]]&gt;0,Wyniki_ankiet[[#This Row],[Wielkość zużycia węgla w tonach (jeśli występuje)]]=0),1,)</f>
        <v>0</v>
      </c>
      <c r="AE244" s="309">
        <f>IF(Wyniki_ankiet[[#This Row],[Wielkość zużycia gazu w m3 (jeśli występuje)]]&gt;0,1,)</f>
        <v>0</v>
      </c>
      <c r="AF244" s="309"/>
    </row>
    <row r="245" spans="1:32" ht="15.75" customHeight="1">
      <c r="A245" s="309">
        <v>241</v>
      </c>
      <c r="B245" s="309" t="s">
        <v>226</v>
      </c>
      <c r="C245" s="299">
        <f>SUM(BUD_MIESZK_A!U249:U411)</f>
        <v>0</v>
      </c>
      <c r="D245" s="309" t="s">
        <v>442</v>
      </c>
      <c r="E245" s="309" t="s">
        <v>466</v>
      </c>
      <c r="F245" s="299">
        <v>53</v>
      </c>
      <c r="G245" s="299">
        <v>53</v>
      </c>
      <c r="H245" s="299">
        <v>1971</v>
      </c>
      <c r="I245" s="309" t="s">
        <v>442</v>
      </c>
      <c r="J245" s="309" t="s">
        <v>442</v>
      </c>
      <c r="K245" s="309" t="s">
        <v>445</v>
      </c>
      <c r="L245" s="309" t="s">
        <v>446</v>
      </c>
      <c r="M245" s="314" t="s">
        <v>473</v>
      </c>
      <c r="N245" s="309" t="s">
        <v>452</v>
      </c>
      <c r="O245" s="309">
        <v>3</v>
      </c>
      <c r="P245" s="313">
        <f>IFERROR(Wyniki_ankiet[[#This Row],[Wielkość zużycia węgla w tonach (jeśli występuje)]]*1000/Wyniki_ankiet[[#This Row],[Powierzchnia ogrzewana w m2]],)</f>
        <v>56.60377358490566</v>
      </c>
      <c r="Q245" s="309">
        <v>0</v>
      </c>
      <c r="R245" s="312"/>
      <c r="S245" s="312">
        <f>IFERROR(Wyniki_ankiet[[#This Row],[Wielkość zużycia drewna w kg (jeśli występuje)]]/Wyniki_ankiet[[#This Row],[Powierzchnia ogrzewana w m2]],)</f>
        <v>0</v>
      </c>
      <c r="T245" s="309">
        <v>0</v>
      </c>
      <c r="U245" s="309"/>
      <c r="V245" s="309">
        <f>IFERROR(Wyniki_ankiet[[#This Row],[Olej opałowy zużycie w litrach]]/Wyniki_ankiet[[#This Row],[Powierzchnia ogrzewana w m2]],)</f>
        <v>0</v>
      </c>
      <c r="X245" s="309" t="s">
        <v>442</v>
      </c>
      <c r="Y245" s="309" t="s">
        <v>225</v>
      </c>
      <c r="AA245" s="309" t="s">
        <v>442</v>
      </c>
      <c r="AB245" s="309">
        <f>IF(AND(Wyniki_ankiet[[#This Row],[Wielkość zużycia węgla w tonach (jeśli występuje)]]&gt;0,Wyniki_ankiet[[#This Row],[Wielkość zużycia drewna w kg (jeśli występuje)]]&gt;0),1,)</f>
        <v>0</v>
      </c>
      <c r="AC245" s="309">
        <f>IF(AND(Wyniki_ankiet[[#This Row],[Wielkość zużycia węgla w tonach (jeśli występuje)]]&gt;0,Wyniki_ankiet[[#This Row],[Wielkość zużycia drewna w kg (jeśli występuje)]]=0),1,)</f>
        <v>1</v>
      </c>
      <c r="AD245" s="309">
        <f>IF(AND(Wyniki_ankiet[[#This Row],[Wielkość zużycia drewna w kg (jeśli występuje)]]&gt;0,Wyniki_ankiet[[#This Row],[Wielkość zużycia węgla w tonach (jeśli występuje)]]=0),1,)</f>
        <v>0</v>
      </c>
      <c r="AE245" s="309">
        <f>IF(Wyniki_ankiet[[#This Row],[Wielkość zużycia gazu w m3 (jeśli występuje)]]&gt;0,1,)</f>
        <v>0</v>
      </c>
      <c r="AF245" s="309"/>
    </row>
    <row r="246" spans="1:32" ht="15.75" customHeight="1">
      <c r="A246" s="309">
        <v>242</v>
      </c>
      <c r="B246" s="309" t="s">
        <v>226</v>
      </c>
      <c r="C246" s="299">
        <f>SUM(BUD_MIESZK_A!U250:U412)</f>
        <v>0</v>
      </c>
      <c r="D246" s="309" t="s">
        <v>225</v>
      </c>
      <c r="E246" s="309" t="s">
        <v>443</v>
      </c>
      <c r="F246" s="299">
        <v>60</v>
      </c>
      <c r="G246" s="299">
        <v>60</v>
      </c>
      <c r="H246" s="299">
        <v>1907</v>
      </c>
      <c r="I246" s="309" t="s">
        <v>444</v>
      </c>
      <c r="J246" s="309" t="s">
        <v>444</v>
      </c>
      <c r="K246" s="309" t="s">
        <v>445</v>
      </c>
      <c r="L246" s="309" t="s">
        <v>446</v>
      </c>
      <c r="M246" s="309" t="s">
        <v>451</v>
      </c>
      <c r="N246" s="309" t="s">
        <v>476</v>
      </c>
      <c r="O246" s="309"/>
      <c r="P246" s="313">
        <f>IFERROR(Wyniki_ankiet[[#This Row],[Wielkość zużycia węgla w tonach (jeśli występuje)]]*1000/Wyniki_ankiet[[#This Row],[Powierzchnia ogrzewana w m2]],)</f>
        <v>0</v>
      </c>
      <c r="Q246" s="309">
        <v>0</v>
      </c>
      <c r="R246" s="312"/>
      <c r="S246" s="312">
        <f>IFERROR(Wyniki_ankiet[[#This Row],[Wielkość zużycia drewna w kg (jeśli występuje)]]/Wyniki_ankiet[[#This Row],[Powierzchnia ogrzewana w m2]],)</f>
        <v>0</v>
      </c>
      <c r="T246" s="309">
        <v>0</v>
      </c>
      <c r="U246" s="309"/>
      <c r="V246" s="309">
        <f>IFERROR(Wyniki_ankiet[[#This Row],[Olej opałowy zużycie w litrach]]/Wyniki_ankiet[[#This Row],[Powierzchnia ogrzewana w m2]],)</f>
        <v>0</v>
      </c>
      <c r="X246" s="309" t="s">
        <v>442</v>
      </c>
      <c r="Y246" s="309" t="s">
        <v>225</v>
      </c>
      <c r="AA246" s="309" t="s">
        <v>442</v>
      </c>
      <c r="AB246" s="309">
        <f>IF(AND(Wyniki_ankiet[[#This Row],[Wielkość zużycia węgla w tonach (jeśli występuje)]]&gt;0,Wyniki_ankiet[[#This Row],[Wielkość zużycia drewna w kg (jeśli występuje)]]&gt;0),1,)</f>
        <v>0</v>
      </c>
      <c r="AC246" s="309">
        <f>IF(AND(Wyniki_ankiet[[#This Row],[Wielkość zużycia węgla w tonach (jeśli występuje)]]&gt;0,Wyniki_ankiet[[#This Row],[Wielkość zużycia drewna w kg (jeśli występuje)]]=0),1,)</f>
        <v>0</v>
      </c>
      <c r="AD246" s="309">
        <f>IF(AND(Wyniki_ankiet[[#This Row],[Wielkość zużycia drewna w kg (jeśli występuje)]]&gt;0,Wyniki_ankiet[[#This Row],[Wielkość zużycia węgla w tonach (jeśli występuje)]]=0),1,)</f>
        <v>0</v>
      </c>
      <c r="AE246" s="309">
        <f>IF(Wyniki_ankiet[[#This Row],[Wielkość zużycia gazu w m3 (jeśli występuje)]]&gt;0,1,)</f>
        <v>0</v>
      </c>
      <c r="AF246" s="309"/>
    </row>
    <row r="247" spans="1:32" ht="15.75" hidden="1" customHeight="1">
      <c r="A247" s="309">
        <v>243</v>
      </c>
      <c r="B247" s="309" t="s">
        <v>226</v>
      </c>
      <c r="C247" s="299">
        <f>SUM(BUD_MIESZK_A!U251:U413)</f>
        <v>0</v>
      </c>
      <c r="D247" s="309" t="s">
        <v>442</v>
      </c>
      <c r="E247" s="309" t="s">
        <v>466</v>
      </c>
      <c r="F247" s="299">
        <v>65</v>
      </c>
      <c r="G247" s="299">
        <v>43</v>
      </c>
      <c r="H247" s="309" t="s">
        <v>225</v>
      </c>
      <c r="I247" s="309" t="s">
        <v>442</v>
      </c>
      <c r="J247" s="309" t="s">
        <v>442</v>
      </c>
      <c r="K247" s="309" t="s">
        <v>464</v>
      </c>
      <c r="L247" s="309" t="s">
        <v>446</v>
      </c>
      <c r="M247" s="309" t="s">
        <v>509</v>
      </c>
      <c r="N247" s="309" t="s">
        <v>455</v>
      </c>
      <c r="O247" s="309">
        <v>4</v>
      </c>
      <c r="P247" s="313">
        <f>IFERROR(Wyniki_ankiet[[#This Row],[Wielkość zużycia węgla w tonach (jeśli występuje)]]*1000/Wyniki_ankiet[[#This Row],[Powierzchnia ogrzewana w m2]],)</f>
        <v>93.023255813953483</v>
      </c>
      <c r="Q247" s="309">
        <v>0</v>
      </c>
      <c r="R247" s="312">
        <v>500</v>
      </c>
      <c r="S247" s="312">
        <f>IFERROR(Wyniki_ankiet[[#This Row],[Wielkość zużycia drewna w kg (jeśli występuje)]]/Wyniki_ankiet[[#This Row],[Powierzchnia ogrzewana w m2]],)</f>
        <v>11.627906976744185</v>
      </c>
      <c r="T247" s="309">
        <v>0</v>
      </c>
      <c r="U247" s="309"/>
      <c r="V247" s="309">
        <f>IFERROR(Wyniki_ankiet[[#This Row],[Olej opałowy zużycie w litrach]]/Wyniki_ankiet[[#This Row],[Powierzchnia ogrzewana w m2]],)</f>
        <v>0</v>
      </c>
      <c r="W247" s="309"/>
      <c r="X247" s="309" t="s">
        <v>442</v>
      </c>
      <c r="Y247" s="309" t="s">
        <v>225</v>
      </c>
      <c r="AA247" s="309" t="s">
        <v>442</v>
      </c>
      <c r="AB247" s="309">
        <f>IF(AND(Wyniki_ankiet[[#This Row],[Wielkość zużycia węgla w tonach (jeśli występuje)]]&gt;0,Wyniki_ankiet[[#This Row],[Wielkość zużycia drewna w kg (jeśli występuje)]]&gt;0),1,)</f>
        <v>1</v>
      </c>
      <c r="AC247" s="309">
        <f>IF(AND(Wyniki_ankiet[[#This Row],[Wielkość zużycia węgla w tonach (jeśli występuje)]]&gt;0,Wyniki_ankiet[[#This Row],[Wielkość zużycia drewna w kg (jeśli występuje)]]=0),1,)</f>
        <v>0</v>
      </c>
      <c r="AD247" s="309">
        <f>IF(AND(Wyniki_ankiet[[#This Row],[Wielkość zużycia drewna w kg (jeśli występuje)]]&gt;0,Wyniki_ankiet[[#This Row],[Wielkość zużycia węgla w tonach (jeśli występuje)]]=0),1,)</f>
        <v>0</v>
      </c>
      <c r="AE247" s="309">
        <f>IF(Wyniki_ankiet[[#This Row],[Wielkość zużycia gazu w m3 (jeśli występuje)]]&gt;0,1,)</f>
        <v>0</v>
      </c>
      <c r="AF247" s="309"/>
    </row>
    <row r="248" spans="1:32" ht="15.75" customHeight="1">
      <c r="A248" s="309">
        <v>244</v>
      </c>
      <c r="B248" s="309" t="s">
        <v>226</v>
      </c>
      <c r="C248" s="299">
        <f>SUM(BUD_MIESZK_A!U252:U414)</f>
        <v>0</v>
      </c>
      <c r="D248" s="309" t="s">
        <v>444</v>
      </c>
      <c r="E248" s="309" t="s">
        <v>443</v>
      </c>
      <c r="F248" s="299">
        <v>180</v>
      </c>
      <c r="G248" s="299">
        <v>180</v>
      </c>
      <c r="H248" s="309" t="s">
        <v>225</v>
      </c>
      <c r="I248" s="309" t="s">
        <v>442</v>
      </c>
      <c r="J248" s="309" t="s">
        <v>442</v>
      </c>
      <c r="K248" s="309" t="s">
        <v>445</v>
      </c>
      <c r="L248" s="309" t="s">
        <v>446</v>
      </c>
      <c r="M248" s="314" t="s">
        <v>473</v>
      </c>
      <c r="N248" s="309" t="s">
        <v>452</v>
      </c>
      <c r="O248" s="309">
        <v>10</v>
      </c>
      <c r="P248" s="313">
        <f>IFERROR(Wyniki_ankiet[[#This Row],[Wielkość zużycia węgla w tonach (jeśli występuje)]]*1000/Wyniki_ankiet[[#This Row],[Powierzchnia ogrzewana w m2]],)</f>
        <v>55.555555555555557</v>
      </c>
      <c r="Q248" s="309">
        <v>0</v>
      </c>
      <c r="R248" s="312"/>
      <c r="S248" s="312">
        <f>IFERROR(Wyniki_ankiet[[#This Row],[Wielkość zużycia drewna w kg (jeśli występuje)]]/Wyniki_ankiet[[#This Row],[Powierzchnia ogrzewana w m2]],)</f>
        <v>0</v>
      </c>
      <c r="T248" s="309">
        <v>0</v>
      </c>
      <c r="U248" s="309"/>
      <c r="V248" s="309">
        <f>IFERROR(Wyniki_ankiet[[#This Row],[Olej opałowy zużycie w litrach]]/Wyniki_ankiet[[#This Row],[Powierzchnia ogrzewana w m2]],)</f>
        <v>0</v>
      </c>
      <c r="X248" s="309" t="s">
        <v>442</v>
      </c>
      <c r="Y248" s="309" t="s">
        <v>225</v>
      </c>
      <c r="AA248" s="309" t="s">
        <v>444</v>
      </c>
      <c r="AB248" s="309">
        <f>IF(AND(Wyniki_ankiet[[#This Row],[Wielkość zużycia węgla w tonach (jeśli występuje)]]&gt;0,Wyniki_ankiet[[#This Row],[Wielkość zużycia drewna w kg (jeśli występuje)]]&gt;0),1,)</f>
        <v>0</v>
      </c>
      <c r="AC248" s="309">
        <f>IF(AND(Wyniki_ankiet[[#This Row],[Wielkość zużycia węgla w tonach (jeśli występuje)]]&gt;0,Wyniki_ankiet[[#This Row],[Wielkość zużycia drewna w kg (jeśli występuje)]]=0),1,)</f>
        <v>1</v>
      </c>
      <c r="AD248" s="309">
        <f>IF(AND(Wyniki_ankiet[[#This Row],[Wielkość zużycia drewna w kg (jeśli występuje)]]&gt;0,Wyniki_ankiet[[#This Row],[Wielkość zużycia węgla w tonach (jeśli występuje)]]=0),1,)</f>
        <v>0</v>
      </c>
      <c r="AE248" s="309">
        <f>IF(Wyniki_ankiet[[#This Row],[Wielkość zużycia gazu w m3 (jeśli występuje)]]&gt;0,1,)</f>
        <v>0</v>
      </c>
      <c r="AF248" s="309"/>
    </row>
    <row r="249" spans="1:32" ht="15.75" hidden="1" customHeight="1">
      <c r="A249" s="309">
        <v>245</v>
      </c>
      <c r="B249" s="309" t="s">
        <v>226</v>
      </c>
      <c r="C249" s="299">
        <f>SUM(BUD_MIESZK_A!U253:U415)</f>
        <v>0</v>
      </c>
      <c r="D249" s="309" t="s">
        <v>442</v>
      </c>
      <c r="E249" s="309" t="s">
        <v>450</v>
      </c>
      <c r="F249" s="299">
        <v>154</v>
      </c>
      <c r="G249" s="299">
        <v>154</v>
      </c>
      <c r="H249" s="299">
        <v>1999</v>
      </c>
      <c r="I249" s="309" t="s">
        <v>444</v>
      </c>
      <c r="J249" s="309" t="s">
        <v>444</v>
      </c>
      <c r="K249" s="309" t="s">
        <v>454</v>
      </c>
      <c r="L249" s="309" t="s">
        <v>446</v>
      </c>
      <c r="M249" s="314" t="s">
        <v>473</v>
      </c>
      <c r="N249" s="309" t="s">
        <v>455</v>
      </c>
      <c r="O249" s="309">
        <v>2</v>
      </c>
      <c r="P249" s="313">
        <f>IFERROR(Wyniki_ankiet[[#This Row],[Wielkość zużycia węgla w tonach (jeśli występuje)]]*1000/Wyniki_ankiet[[#This Row],[Powierzchnia ogrzewana w m2]],)</f>
        <v>12.987012987012987</v>
      </c>
      <c r="Q249" s="309">
        <v>0</v>
      </c>
      <c r="R249" s="312">
        <v>1000</v>
      </c>
      <c r="S249" s="312">
        <f>IFERROR(Wyniki_ankiet[[#This Row],[Wielkość zużycia drewna w kg (jeśli występuje)]]/Wyniki_ankiet[[#This Row],[Powierzchnia ogrzewana w m2]],)</f>
        <v>6.4935064935064934</v>
      </c>
      <c r="T249" s="309">
        <v>0</v>
      </c>
      <c r="U249" s="309"/>
      <c r="V249" s="309">
        <f>IFERROR(Wyniki_ankiet[[#This Row],[Olej opałowy zużycie w litrach]]/Wyniki_ankiet[[#This Row],[Powierzchnia ogrzewana w m2]],)</f>
        <v>0</v>
      </c>
      <c r="X249" s="309" t="s">
        <v>442</v>
      </c>
      <c r="Y249" s="309" t="s">
        <v>225</v>
      </c>
      <c r="AA249" s="309" t="s">
        <v>444</v>
      </c>
      <c r="AB249" s="309">
        <f>IF(AND(Wyniki_ankiet[[#This Row],[Wielkość zużycia węgla w tonach (jeśli występuje)]]&gt;0,Wyniki_ankiet[[#This Row],[Wielkość zużycia drewna w kg (jeśli występuje)]]&gt;0),1,)</f>
        <v>1</v>
      </c>
      <c r="AC249" s="309">
        <f>IF(AND(Wyniki_ankiet[[#This Row],[Wielkość zużycia węgla w tonach (jeśli występuje)]]&gt;0,Wyniki_ankiet[[#This Row],[Wielkość zużycia drewna w kg (jeśli występuje)]]=0),1,)</f>
        <v>0</v>
      </c>
      <c r="AD249" s="309">
        <f>IF(AND(Wyniki_ankiet[[#This Row],[Wielkość zużycia drewna w kg (jeśli występuje)]]&gt;0,Wyniki_ankiet[[#This Row],[Wielkość zużycia węgla w tonach (jeśli występuje)]]=0),1,)</f>
        <v>0</v>
      </c>
      <c r="AE249" s="309">
        <f>IF(Wyniki_ankiet[[#This Row],[Wielkość zużycia gazu w m3 (jeśli występuje)]]&gt;0,1,)</f>
        <v>0</v>
      </c>
      <c r="AF249" s="309"/>
    </row>
    <row r="250" spans="1:32" ht="15.75" customHeight="1">
      <c r="A250" s="309">
        <v>246</v>
      </c>
      <c r="B250" s="309" t="s">
        <v>226</v>
      </c>
      <c r="C250" s="299">
        <f>SUM(BUD_MIESZK_A!U254:U416)</f>
        <v>0</v>
      </c>
      <c r="D250" s="309" t="s">
        <v>442</v>
      </c>
      <c r="E250" s="309" t="s">
        <v>474</v>
      </c>
      <c r="F250" s="299">
        <v>200</v>
      </c>
      <c r="G250" s="299">
        <v>160</v>
      </c>
      <c r="H250" s="299">
        <v>1890</v>
      </c>
      <c r="I250" s="309" t="s">
        <v>442</v>
      </c>
      <c r="J250" s="309" t="s">
        <v>444</v>
      </c>
      <c r="K250" s="309" t="s">
        <v>445</v>
      </c>
      <c r="L250" s="309" t="s">
        <v>446</v>
      </c>
      <c r="M250" s="314" t="s">
        <v>473</v>
      </c>
      <c r="N250" s="309" t="s">
        <v>452</v>
      </c>
      <c r="O250" s="309">
        <v>6</v>
      </c>
      <c r="P250" s="313">
        <f>IFERROR(Wyniki_ankiet[[#This Row],[Wielkość zużycia węgla w tonach (jeśli występuje)]]*1000/Wyniki_ankiet[[#This Row],[Powierzchnia ogrzewana w m2]],)</f>
        <v>37.5</v>
      </c>
      <c r="Q250" s="309">
        <v>0</v>
      </c>
      <c r="R250" s="312"/>
      <c r="S250" s="312">
        <f>IFERROR(Wyniki_ankiet[[#This Row],[Wielkość zużycia drewna w kg (jeśli występuje)]]/Wyniki_ankiet[[#This Row],[Powierzchnia ogrzewana w m2]],)</f>
        <v>0</v>
      </c>
      <c r="T250" s="309">
        <v>0</v>
      </c>
      <c r="U250" s="309"/>
      <c r="V250" s="309">
        <f>IFERROR(Wyniki_ankiet[[#This Row],[Olej opałowy zużycie w litrach]]/Wyniki_ankiet[[#This Row],[Powierzchnia ogrzewana w m2]],)</f>
        <v>0</v>
      </c>
      <c r="X250" s="309" t="s">
        <v>442</v>
      </c>
      <c r="Y250" s="309" t="s">
        <v>225</v>
      </c>
      <c r="AA250" s="309" t="s">
        <v>444</v>
      </c>
      <c r="AB250" s="309">
        <f>IF(AND(Wyniki_ankiet[[#This Row],[Wielkość zużycia węgla w tonach (jeśli występuje)]]&gt;0,Wyniki_ankiet[[#This Row],[Wielkość zużycia drewna w kg (jeśli występuje)]]&gt;0),1,)</f>
        <v>0</v>
      </c>
      <c r="AC250" s="309">
        <f>IF(AND(Wyniki_ankiet[[#This Row],[Wielkość zużycia węgla w tonach (jeśli występuje)]]&gt;0,Wyniki_ankiet[[#This Row],[Wielkość zużycia drewna w kg (jeśli występuje)]]=0),1,)</f>
        <v>1</v>
      </c>
      <c r="AD250" s="309">
        <f>IF(AND(Wyniki_ankiet[[#This Row],[Wielkość zużycia drewna w kg (jeśli występuje)]]&gt;0,Wyniki_ankiet[[#This Row],[Wielkość zużycia węgla w tonach (jeśli występuje)]]=0),1,)</f>
        <v>0</v>
      </c>
      <c r="AE250" s="309">
        <f>IF(Wyniki_ankiet[[#This Row],[Wielkość zużycia gazu w m3 (jeśli występuje)]]&gt;0,1,)</f>
        <v>0</v>
      </c>
      <c r="AF250" s="309"/>
    </row>
    <row r="251" spans="1:32" ht="15.75" customHeight="1">
      <c r="A251" s="309">
        <v>247</v>
      </c>
      <c r="B251" s="309" t="s">
        <v>226</v>
      </c>
      <c r="C251" s="299">
        <f>SUM(BUD_MIESZK_A!U255:U417)</f>
        <v>0</v>
      </c>
      <c r="D251" s="309" t="s">
        <v>442</v>
      </c>
      <c r="E251" s="309" t="s">
        <v>443</v>
      </c>
      <c r="F251" s="299">
        <v>120</v>
      </c>
      <c r="G251" s="299">
        <v>100</v>
      </c>
      <c r="H251" s="299">
        <v>1979</v>
      </c>
      <c r="I251" s="309" t="s">
        <v>442</v>
      </c>
      <c r="J251" s="309" t="s">
        <v>442</v>
      </c>
      <c r="K251" s="309" t="s">
        <v>445</v>
      </c>
      <c r="L251" s="309" t="s">
        <v>446</v>
      </c>
      <c r="M251" s="309" t="s">
        <v>451</v>
      </c>
      <c r="N251" s="309" t="s">
        <v>480</v>
      </c>
      <c r="O251" s="309">
        <v>7</v>
      </c>
      <c r="P251" s="313">
        <f>IFERROR(Wyniki_ankiet[[#This Row],[Wielkość zużycia węgla w tonach (jeśli występuje)]]*1000/Wyniki_ankiet[[#This Row],[Powierzchnia ogrzewana w m2]],)</f>
        <v>70</v>
      </c>
      <c r="Q251" s="309">
        <v>0</v>
      </c>
      <c r="R251" s="312"/>
      <c r="S251" s="312">
        <f>IFERROR(Wyniki_ankiet[[#This Row],[Wielkość zużycia drewna w kg (jeśli występuje)]]/Wyniki_ankiet[[#This Row],[Powierzchnia ogrzewana w m2]],)</f>
        <v>0</v>
      </c>
      <c r="T251" s="309">
        <v>0</v>
      </c>
      <c r="U251" s="309"/>
      <c r="V251" s="309">
        <f>IFERROR(Wyniki_ankiet[[#This Row],[Olej opałowy zużycie w litrach]]/Wyniki_ankiet[[#This Row],[Powierzchnia ogrzewana w m2]],)</f>
        <v>0</v>
      </c>
      <c r="X251" s="309" t="s">
        <v>442</v>
      </c>
      <c r="Y251" s="309" t="s">
        <v>225</v>
      </c>
      <c r="AA251" s="309" t="s">
        <v>444</v>
      </c>
      <c r="AB251" s="309">
        <f>IF(AND(Wyniki_ankiet[[#This Row],[Wielkość zużycia węgla w tonach (jeśli występuje)]]&gt;0,Wyniki_ankiet[[#This Row],[Wielkość zużycia drewna w kg (jeśli występuje)]]&gt;0),1,)</f>
        <v>0</v>
      </c>
      <c r="AC251" s="309">
        <f>IF(AND(Wyniki_ankiet[[#This Row],[Wielkość zużycia węgla w tonach (jeśli występuje)]]&gt;0,Wyniki_ankiet[[#This Row],[Wielkość zużycia drewna w kg (jeśli występuje)]]=0),1,)</f>
        <v>1</v>
      </c>
      <c r="AD251" s="309">
        <f>IF(AND(Wyniki_ankiet[[#This Row],[Wielkość zużycia drewna w kg (jeśli występuje)]]&gt;0,Wyniki_ankiet[[#This Row],[Wielkość zużycia węgla w tonach (jeśli występuje)]]=0),1,)</f>
        <v>0</v>
      </c>
      <c r="AE251" s="309">
        <f>IF(Wyniki_ankiet[[#This Row],[Wielkość zużycia gazu w m3 (jeśli występuje)]]&gt;0,1,)</f>
        <v>0</v>
      </c>
      <c r="AF251" s="309"/>
    </row>
    <row r="252" spans="1:32" ht="15.75" customHeight="1">
      <c r="A252" s="309">
        <v>248</v>
      </c>
      <c r="B252" s="309" t="s">
        <v>226</v>
      </c>
      <c r="C252" s="299">
        <f>SUM(BUD_MIESZK_A!U256:U418)</f>
        <v>0</v>
      </c>
      <c r="D252" s="309" t="s">
        <v>442</v>
      </c>
      <c r="E252" s="309" t="s">
        <v>443</v>
      </c>
      <c r="F252" s="299">
        <v>90</v>
      </c>
      <c r="G252" s="299">
        <v>90</v>
      </c>
      <c r="H252" s="299">
        <v>1900</v>
      </c>
      <c r="I252" s="309" t="s">
        <v>444</v>
      </c>
      <c r="J252" s="309" t="s">
        <v>444</v>
      </c>
      <c r="K252" s="309" t="s">
        <v>445</v>
      </c>
      <c r="L252" s="309" t="s">
        <v>446</v>
      </c>
      <c r="M252" s="309" t="s">
        <v>451</v>
      </c>
      <c r="N252" s="309" t="s">
        <v>452</v>
      </c>
      <c r="O252" s="309">
        <v>2</v>
      </c>
      <c r="P252" s="313">
        <f>IFERROR(Wyniki_ankiet[[#This Row],[Wielkość zużycia węgla w tonach (jeśli występuje)]]*1000/Wyniki_ankiet[[#This Row],[Powierzchnia ogrzewana w m2]],)</f>
        <v>22.222222222222221</v>
      </c>
      <c r="Q252" s="309">
        <v>0</v>
      </c>
      <c r="R252" s="312"/>
      <c r="S252" s="312">
        <f>IFERROR(Wyniki_ankiet[[#This Row],[Wielkość zużycia drewna w kg (jeśli występuje)]]/Wyniki_ankiet[[#This Row],[Powierzchnia ogrzewana w m2]],)</f>
        <v>0</v>
      </c>
      <c r="T252" s="309">
        <v>0</v>
      </c>
      <c r="U252" s="309"/>
      <c r="V252" s="309">
        <f>IFERROR(Wyniki_ankiet[[#This Row],[Olej opałowy zużycie w litrach]]/Wyniki_ankiet[[#This Row],[Powierzchnia ogrzewana w m2]],)</f>
        <v>0</v>
      </c>
      <c r="X252" s="309" t="s">
        <v>442</v>
      </c>
      <c r="Y252" s="309" t="s">
        <v>225</v>
      </c>
      <c r="AA252" s="309" t="s">
        <v>444</v>
      </c>
      <c r="AB252" s="309">
        <f>IF(AND(Wyniki_ankiet[[#This Row],[Wielkość zużycia węgla w tonach (jeśli występuje)]]&gt;0,Wyniki_ankiet[[#This Row],[Wielkość zużycia drewna w kg (jeśli występuje)]]&gt;0),1,)</f>
        <v>0</v>
      </c>
      <c r="AC252" s="309">
        <f>IF(AND(Wyniki_ankiet[[#This Row],[Wielkość zużycia węgla w tonach (jeśli występuje)]]&gt;0,Wyniki_ankiet[[#This Row],[Wielkość zużycia drewna w kg (jeśli występuje)]]=0),1,)</f>
        <v>1</v>
      </c>
      <c r="AD252" s="309">
        <f>IF(AND(Wyniki_ankiet[[#This Row],[Wielkość zużycia drewna w kg (jeśli występuje)]]&gt;0,Wyniki_ankiet[[#This Row],[Wielkość zużycia węgla w tonach (jeśli występuje)]]=0),1,)</f>
        <v>0</v>
      </c>
      <c r="AE252" s="309">
        <f>IF(Wyniki_ankiet[[#This Row],[Wielkość zużycia gazu w m3 (jeśli występuje)]]&gt;0,1,)</f>
        <v>0</v>
      </c>
      <c r="AF252" s="309"/>
    </row>
    <row r="253" spans="1:32" ht="15.75" customHeight="1">
      <c r="A253" s="309">
        <v>249</v>
      </c>
      <c r="B253" s="309" t="s">
        <v>226</v>
      </c>
      <c r="C253" s="299">
        <f>SUM(BUD_MIESZK_A!U257:U419)</f>
        <v>0</v>
      </c>
      <c r="D253" s="309" t="s">
        <v>442</v>
      </c>
      <c r="E253" s="309" t="s">
        <v>466</v>
      </c>
      <c r="F253" s="299">
        <v>48</v>
      </c>
      <c r="G253" s="299">
        <v>48</v>
      </c>
      <c r="H253" s="309" t="s">
        <v>225</v>
      </c>
      <c r="I253" s="309" t="s">
        <v>442</v>
      </c>
      <c r="J253" s="309" t="s">
        <v>442</v>
      </c>
      <c r="K253" s="309" t="s">
        <v>445</v>
      </c>
      <c r="L253" s="309" t="s">
        <v>465</v>
      </c>
      <c r="M253" s="314" t="s">
        <v>473</v>
      </c>
      <c r="N253" s="309" t="s">
        <v>455</v>
      </c>
      <c r="O253" s="309"/>
      <c r="P253" s="313">
        <f>IFERROR(Wyniki_ankiet[[#This Row],[Wielkość zużycia węgla w tonach (jeśli występuje)]]*1000/Wyniki_ankiet[[#This Row],[Powierzchnia ogrzewana w m2]],)</f>
        <v>0</v>
      </c>
      <c r="Q253" s="309">
        <v>0</v>
      </c>
      <c r="R253" s="312"/>
      <c r="S253" s="312">
        <f>IFERROR(Wyniki_ankiet[[#This Row],[Wielkość zużycia drewna w kg (jeśli występuje)]]/Wyniki_ankiet[[#This Row],[Powierzchnia ogrzewana w m2]],)</f>
        <v>0</v>
      </c>
      <c r="T253" s="309">
        <v>0</v>
      </c>
      <c r="U253" s="309"/>
      <c r="V253" s="309">
        <f>IFERROR(Wyniki_ankiet[[#This Row],[Olej opałowy zużycie w litrach]]/Wyniki_ankiet[[#This Row],[Powierzchnia ogrzewana w m2]],)</f>
        <v>0</v>
      </c>
      <c r="X253" s="309" t="s">
        <v>442</v>
      </c>
      <c r="Y253" s="309" t="s">
        <v>225</v>
      </c>
      <c r="AA253" s="309" t="s">
        <v>444</v>
      </c>
      <c r="AB253" s="309">
        <f>IF(AND(Wyniki_ankiet[[#This Row],[Wielkość zużycia węgla w tonach (jeśli występuje)]]&gt;0,Wyniki_ankiet[[#This Row],[Wielkość zużycia drewna w kg (jeśli występuje)]]&gt;0),1,)</f>
        <v>0</v>
      </c>
      <c r="AC253" s="309">
        <f>IF(AND(Wyniki_ankiet[[#This Row],[Wielkość zużycia węgla w tonach (jeśli występuje)]]&gt;0,Wyniki_ankiet[[#This Row],[Wielkość zużycia drewna w kg (jeśli występuje)]]=0),1,)</f>
        <v>0</v>
      </c>
      <c r="AD253" s="309">
        <f>IF(AND(Wyniki_ankiet[[#This Row],[Wielkość zużycia drewna w kg (jeśli występuje)]]&gt;0,Wyniki_ankiet[[#This Row],[Wielkość zużycia węgla w tonach (jeśli występuje)]]=0),1,)</f>
        <v>0</v>
      </c>
      <c r="AE253" s="309">
        <f>IF(Wyniki_ankiet[[#This Row],[Wielkość zużycia gazu w m3 (jeśli występuje)]]&gt;0,1,)</f>
        <v>0</v>
      </c>
      <c r="AF253" s="309"/>
    </row>
    <row r="254" spans="1:32" ht="15.75" customHeight="1">
      <c r="A254" s="309">
        <v>250</v>
      </c>
      <c r="B254" s="309" t="s">
        <v>226</v>
      </c>
      <c r="C254" s="299">
        <f>SUM(BUD_MIESZK_A!U258:U420)</f>
        <v>0</v>
      </c>
      <c r="D254" s="309" t="s">
        <v>442</v>
      </c>
      <c r="E254" s="309" t="s">
        <v>450</v>
      </c>
      <c r="F254" s="299">
        <v>180</v>
      </c>
      <c r="G254" s="299">
        <v>180</v>
      </c>
      <c r="H254" s="299">
        <v>1985</v>
      </c>
      <c r="I254" s="309" t="s">
        <v>444</v>
      </c>
      <c r="J254" s="309" t="s">
        <v>444</v>
      </c>
      <c r="K254" s="309" t="s">
        <v>445</v>
      </c>
      <c r="L254" s="309" t="s">
        <v>446</v>
      </c>
      <c r="M254" s="314" t="s">
        <v>473</v>
      </c>
      <c r="N254" s="309" t="s">
        <v>452</v>
      </c>
      <c r="O254" s="309">
        <v>3</v>
      </c>
      <c r="P254" s="313">
        <f>IFERROR(Wyniki_ankiet[[#This Row],[Wielkość zużycia węgla w tonach (jeśli występuje)]]*1000/Wyniki_ankiet[[#This Row],[Powierzchnia ogrzewana w m2]],)</f>
        <v>16.666666666666668</v>
      </c>
      <c r="Q254" s="309">
        <v>0</v>
      </c>
      <c r="R254" s="312"/>
      <c r="S254" s="312">
        <f>IFERROR(Wyniki_ankiet[[#This Row],[Wielkość zużycia drewna w kg (jeśli występuje)]]/Wyniki_ankiet[[#This Row],[Powierzchnia ogrzewana w m2]],)</f>
        <v>0</v>
      </c>
      <c r="T254" s="309">
        <v>0</v>
      </c>
      <c r="U254" s="309"/>
      <c r="V254" s="309">
        <f>IFERROR(Wyniki_ankiet[[#This Row],[Olej opałowy zużycie w litrach]]/Wyniki_ankiet[[#This Row],[Powierzchnia ogrzewana w m2]],)</f>
        <v>0</v>
      </c>
      <c r="X254" s="309" t="s">
        <v>442</v>
      </c>
      <c r="Y254" s="309" t="s">
        <v>225</v>
      </c>
      <c r="AA254" s="309" t="s">
        <v>442</v>
      </c>
      <c r="AB254" s="309">
        <f>IF(AND(Wyniki_ankiet[[#This Row],[Wielkość zużycia węgla w tonach (jeśli występuje)]]&gt;0,Wyniki_ankiet[[#This Row],[Wielkość zużycia drewna w kg (jeśli występuje)]]&gt;0),1,)</f>
        <v>0</v>
      </c>
      <c r="AC254" s="309">
        <f>IF(AND(Wyniki_ankiet[[#This Row],[Wielkość zużycia węgla w tonach (jeśli występuje)]]&gt;0,Wyniki_ankiet[[#This Row],[Wielkość zużycia drewna w kg (jeśli występuje)]]=0),1,)</f>
        <v>1</v>
      </c>
      <c r="AD254" s="309">
        <f>IF(AND(Wyniki_ankiet[[#This Row],[Wielkość zużycia drewna w kg (jeśli występuje)]]&gt;0,Wyniki_ankiet[[#This Row],[Wielkość zużycia węgla w tonach (jeśli występuje)]]=0),1,)</f>
        <v>0</v>
      </c>
      <c r="AE254" s="309">
        <f>IF(Wyniki_ankiet[[#This Row],[Wielkość zużycia gazu w m3 (jeśli występuje)]]&gt;0,1,)</f>
        <v>0</v>
      </c>
      <c r="AF254" s="309"/>
    </row>
    <row r="255" spans="1:32" ht="15.75" customHeight="1">
      <c r="A255" s="309">
        <v>251</v>
      </c>
      <c r="B255" s="309" t="s">
        <v>226</v>
      </c>
      <c r="C255" s="299">
        <f>SUM(BUD_MIESZK_A!U259:U421)</f>
        <v>0</v>
      </c>
      <c r="D255" s="309" t="s">
        <v>444</v>
      </c>
      <c r="E255" s="309" t="s">
        <v>225</v>
      </c>
      <c r="F255" s="299">
        <v>360</v>
      </c>
      <c r="G255" s="299">
        <v>360</v>
      </c>
      <c r="H255" s="299">
        <v>1985</v>
      </c>
      <c r="I255" s="309" t="s">
        <v>442</v>
      </c>
      <c r="J255" s="309" t="s">
        <v>442</v>
      </c>
      <c r="K255" s="309" t="s">
        <v>454</v>
      </c>
      <c r="L255" s="309" t="s">
        <v>465</v>
      </c>
      <c r="M255" s="314" t="s">
        <v>473</v>
      </c>
      <c r="N255" s="309" t="s">
        <v>452</v>
      </c>
      <c r="O255" s="309">
        <v>4</v>
      </c>
      <c r="P255" s="313">
        <f>IFERROR(Wyniki_ankiet[[#This Row],[Wielkość zużycia węgla w tonach (jeśli występuje)]]*1000/Wyniki_ankiet[[#This Row],[Powierzchnia ogrzewana w m2]],)</f>
        <v>11.111111111111111</v>
      </c>
      <c r="Q255" s="309">
        <v>0</v>
      </c>
      <c r="R255" s="312"/>
      <c r="S255" s="312">
        <f>IFERROR(Wyniki_ankiet[[#This Row],[Wielkość zużycia drewna w kg (jeśli występuje)]]/Wyniki_ankiet[[#This Row],[Powierzchnia ogrzewana w m2]],)</f>
        <v>0</v>
      </c>
      <c r="T255" s="309">
        <v>0</v>
      </c>
      <c r="U255" s="309"/>
      <c r="V255" s="309">
        <f>IFERROR(Wyniki_ankiet[[#This Row],[Olej opałowy zużycie w litrach]]/Wyniki_ankiet[[#This Row],[Powierzchnia ogrzewana w m2]],)</f>
        <v>0</v>
      </c>
      <c r="X255" s="309" t="s">
        <v>442</v>
      </c>
      <c r="Y255" s="309" t="s">
        <v>225</v>
      </c>
      <c r="AA255" s="309" t="s">
        <v>442</v>
      </c>
      <c r="AB255" s="309">
        <f>IF(AND(Wyniki_ankiet[[#This Row],[Wielkość zużycia węgla w tonach (jeśli występuje)]]&gt;0,Wyniki_ankiet[[#This Row],[Wielkość zużycia drewna w kg (jeśli występuje)]]&gt;0),1,)</f>
        <v>0</v>
      </c>
      <c r="AC255" s="309">
        <f>IF(AND(Wyniki_ankiet[[#This Row],[Wielkość zużycia węgla w tonach (jeśli występuje)]]&gt;0,Wyniki_ankiet[[#This Row],[Wielkość zużycia drewna w kg (jeśli występuje)]]=0),1,)</f>
        <v>1</v>
      </c>
      <c r="AD255" s="309">
        <f>IF(AND(Wyniki_ankiet[[#This Row],[Wielkość zużycia drewna w kg (jeśli występuje)]]&gt;0,Wyniki_ankiet[[#This Row],[Wielkość zużycia węgla w tonach (jeśli występuje)]]=0),1,)</f>
        <v>0</v>
      </c>
      <c r="AE255" s="309">
        <f>IF(Wyniki_ankiet[[#This Row],[Wielkość zużycia gazu w m3 (jeśli występuje)]]&gt;0,1,)</f>
        <v>0</v>
      </c>
      <c r="AF255" s="309"/>
    </row>
    <row r="256" spans="1:32" ht="15.75" hidden="1" customHeight="1">
      <c r="A256" s="309">
        <v>252</v>
      </c>
      <c r="B256" s="309" t="s">
        <v>226</v>
      </c>
      <c r="C256" s="299">
        <f>SUM(BUD_MIESZK_A!U260:U422)</f>
        <v>0</v>
      </c>
      <c r="D256" s="309" t="s">
        <v>442</v>
      </c>
      <c r="E256" s="309" t="s">
        <v>443</v>
      </c>
      <c r="F256" s="299">
        <v>150</v>
      </c>
      <c r="G256" s="299">
        <v>150</v>
      </c>
      <c r="H256" s="299">
        <v>2014</v>
      </c>
      <c r="I256" s="309" t="s">
        <v>444</v>
      </c>
      <c r="J256" s="309" t="s">
        <v>444</v>
      </c>
      <c r="K256" s="309" t="s">
        <v>464</v>
      </c>
      <c r="L256" s="309" t="s">
        <v>446</v>
      </c>
      <c r="M256" s="314" t="s">
        <v>473</v>
      </c>
      <c r="N256" s="309" t="s">
        <v>455</v>
      </c>
      <c r="O256" s="309">
        <v>2</v>
      </c>
      <c r="P256" s="313">
        <f>IFERROR(Wyniki_ankiet[[#This Row],[Wielkość zużycia węgla w tonach (jeśli występuje)]]*1000/Wyniki_ankiet[[#This Row],[Powierzchnia ogrzewana w m2]],)</f>
        <v>13.333333333333334</v>
      </c>
      <c r="Q256" s="309">
        <v>0</v>
      </c>
      <c r="R256" s="312">
        <v>500</v>
      </c>
      <c r="S256" s="312">
        <f>IFERROR(Wyniki_ankiet[[#This Row],[Wielkość zużycia drewna w kg (jeśli występuje)]]/Wyniki_ankiet[[#This Row],[Powierzchnia ogrzewana w m2]],)</f>
        <v>3.3333333333333335</v>
      </c>
      <c r="T256" s="309">
        <v>0</v>
      </c>
      <c r="U256" s="309"/>
      <c r="V256" s="309">
        <f>IFERROR(Wyniki_ankiet[[#This Row],[Olej opałowy zużycie w litrach]]/Wyniki_ankiet[[#This Row],[Powierzchnia ogrzewana w m2]],)</f>
        <v>0</v>
      </c>
      <c r="X256" s="309" t="s">
        <v>444</v>
      </c>
      <c r="Y256" s="309" t="s">
        <v>489</v>
      </c>
      <c r="AA256" s="309" t="s">
        <v>442</v>
      </c>
      <c r="AB256" s="309">
        <f>IF(AND(Wyniki_ankiet[[#This Row],[Wielkość zużycia węgla w tonach (jeśli występuje)]]&gt;0,Wyniki_ankiet[[#This Row],[Wielkość zużycia drewna w kg (jeśli występuje)]]&gt;0),1,)</f>
        <v>1</v>
      </c>
      <c r="AC256" s="309">
        <f>IF(AND(Wyniki_ankiet[[#This Row],[Wielkość zużycia węgla w tonach (jeśli występuje)]]&gt;0,Wyniki_ankiet[[#This Row],[Wielkość zużycia drewna w kg (jeśli występuje)]]=0),1,)</f>
        <v>0</v>
      </c>
      <c r="AD256" s="309">
        <f>IF(AND(Wyniki_ankiet[[#This Row],[Wielkość zużycia drewna w kg (jeśli występuje)]]&gt;0,Wyniki_ankiet[[#This Row],[Wielkość zużycia węgla w tonach (jeśli występuje)]]=0),1,)</f>
        <v>0</v>
      </c>
      <c r="AE256" s="309">
        <f>IF(Wyniki_ankiet[[#This Row],[Wielkość zużycia gazu w m3 (jeśli występuje)]]&gt;0,1,)</f>
        <v>0</v>
      </c>
      <c r="AF256" s="309"/>
    </row>
    <row r="257" spans="1:32" ht="15.75" customHeight="1">
      <c r="A257" s="309">
        <v>253</v>
      </c>
      <c r="B257" s="309" t="s">
        <v>226</v>
      </c>
      <c r="C257" s="299">
        <f>SUM(BUD_MIESZK_A!U261:U423)</f>
        <v>0</v>
      </c>
      <c r="D257" s="309" t="s">
        <v>442</v>
      </c>
      <c r="E257" s="309" t="s">
        <v>443</v>
      </c>
      <c r="F257" s="299">
        <v>140</v>
      </c>
      <c r="G257" s="299">
        <v>140</v>
      </c>
      <c r="H257" s="299">
        <v>2007</v>
      </c>
      <c r="I257" s="309" t="s">
        <v>444</v>
      </c>
      <c r="J257" s="309" t="s">
        <v>442</v>
      </c>
      <c r="K257" s="309" t="s">
        <v>445</v>
      </c>
      <c r="L257" s="309" t="s">
        <v>446</v>
      </c>
      <c r="M257" s="314" t="s">
        <v>473</v>
      </c>
      <c r="N257" s="309" t="s">
        <v>452</v>
      </c>
      <c r="O257" s="309">
        <v>4</v>
      </c>
      <c r="P257" s="313">
        <f>IFERROR(Wyniki_ankiet[[#This Row],[Wielkość zużycia węgla w tonach (jeśli występuje)]]*1000/Wyniki_ankiet[[#This Row],[Powierzchnia ogrzewana w m2]],)</f>
        <v>28.571428571428573</v>
      </c>
      <c r="Q257" s="309">
        <v>0</v>
      </c>
      <c r="R257" s="312"/>
      <c r="S257" s="312">
        <f>IFERROR(Wyniki_ankiet[[#This Row],[Wielkość zużycia drewna w kg (jeśli występuje)]]/Wyniki_ankiet[[#This Row],[Powierzchnia ogrzewana w m2]],)</f>
        <v>0</v>
      </c>
      <c r="T257" s="309">
        <v>0</v>
      </c>
      <c r="U257" s="309"/>
      <c r="V257" s="309">
        <f>IFERROR(Wyniki_ankiet[[#This Row],[Olej opałowy zużycie w litrach]]/Wyniki_ankiet[[#This Row],[Powierzchnia ogrzewana w m2]],)</f>
        <v>0</v>
      </c>
      <c r="X257" s="309" t="s">
        <v>442</v>
      </c>
      <c r="Y257" s="309" t="s">
        <v>225</v>
      </c>
      <c r="AA257" s="309" t="s">
        <v>444</v>
      </c>
      <c r="AB257" s="309">
        <f>IF(AND(Wyniki_ankiet[[#This Row],[Wielkość zużycia węgla w tonach (jeśli występuje)]]&gt;0,Wyniki_ankiet[[#This Row],[Wielkość zużycia drewna w kg (jeśli występuje)]]&gt;0),1,)</f>
        <v>0</v>
      </c>
      <c r="AC257" s="309">
        <f>IF(AND(Wyniki_ankiet[[#This Row],[Wielkość zużycia węgla w tonach (jeśli występuje)]]&gt;0,Wyniki_ankiet[[#This Row],[Wielkość zużycia drewna w kg (jeśli występuje)]]=0),1,)</f>
        <v>1</v>
      </c>
      <c r="AD257" s="309">
        <f>IF(AND(Wyniki_ankiet[[#This Row],[Wielkość zużycia drewna w kg (jeśli występuje)]]&gt;0,Wyniki_ankiet[[#This Row],[Wielkość zużycia węgla w tonach (jeśli występuje)]]=0),1,)</f>
        <v>0</v>
      </c>
      <c r="AE257" s="309">
        <f>IF(Wyniki_ankiet[[#This Row],[Wielkość zużycia gazu w m3 (jeśli występuje)]]&gt;0,1,)</f>
        <v>0</v>
      </c>
      <c r="AF257" s="309"/>
    </row>
    <row r="258" spans="1:32" ht="15.75" customHeight="1">
      <c r="A258" s="309">
        <v>254</v>
      </c>
      <c r="B258" s="309" t="s">
        <v>226</v>
      </c>
      <c r="C258" s="299">
        <f>SUM(BUD_MIESZK_A!U262:U424)</f>
        <v>0</v>
      </c>
      <c r="D258" s="309" t="s">
        <v>442</v>
      </c>
      <c r="E258" s="309" t="s">
        <v>443</v>
      </c>
      <c r="F258" s="299">
        <v>50</v>
      </c>
      <c r="G258" s="299">
        <v>50</v>
      </c>
      <c r="H258" s="299">
        <v>1990</v>
      </c>
      <c r="I258" s="309" t="s">
        <v>444</v>
      </c>
      <c r="J258" s="309" t="s">
        <v>444</v>
      </c>
      <c r="K258" s="309" t="s">
        <v>445</v>
      </c>
      <c r="L258" s="309" t="s">
        <v>446</v>
      </c>
      <c r="M258" s="314" t="s">
        <v>473</v>
      </c>
      <c r="N258" s="309" t="s">
        <v>452</v>
      </c>
      <c r="O258" s="309">
        <v>2</v>
      </c>
      <c r="P258" s="313">
        <f>IFERROR(Wyniki_ankiet[[#This Row],[Wielkość zużycia węgla w tonach (jeśli występuje)]]*1000/Wyniki_ankiet[[#This Row],[Powierzchnia ogrzewana w m2]],)</f>
        <v>40</v>
      </c>
      <c r="Q258" s="309">
        <v>0</v>
      </c>
      <c r="R258" s="312"/>
      <c r="S258" s="312">
        <f>IFERROR(Wyniki_ankiet[[#This Row],[Wielkość zużycia drewna w kg (jeśli występuje)]]/Wyniki_ankiet[[#This Row],[Powierzchnia ogrzewana w m2]],)</f>
        <v>0</v>
      </c>
      <c r="T258" s="309">
        <v>0</v>
      </c>
      <c r="U258" s="309"/>
      <c r="V258" s="309">
        <f>IFERROR(Wyniki_ankiet[[#This Row],[Olej opałowy zużycie w litrach]]/Wyniki_ankiet[[#This Row],[Powierzchnia ogrzewana w m2]],)</f>
        <v>0</v>
      </c>
      <c r="X258" s="309" t="s">
        <v>442</v>
      </c>
      <c r="Y258" s="309" t="s">
        <v>225</v>
      </c>
      <c r="AA258" s="309" t="s">
        <v>442</v>
      </c>
      <c r="AB258" s="309">
        <f>IF(AND(Wyniki_ankiet[[#This Row],[Wielkość zużycia węgla w tonach (jeśli występuje)]]&gt;0,Wyniki_ankiet[[#This Row],[Wielkość zużycia drewna w kg (jeśli występuje)]]&gt;0),1,)</f>
        <v>0</v>
      </c>
      <c r="AC258" s="309">
        <f>IF(AND(Wyniki_ankiet[[#This Row],[Wielkość zużycia węgla w tonach (jeśli występuje)]]&gt;0,Wyniki_ankiet[[#This Row],[Wielkość zużycia drewna w kg (jeśli występuje)]]=0),1,)</f>
        <v>1</v>
      </c>
      <c r="AD258" s="309">
        <f>IF(AND(Wyniki_ankiet[[#This Row],[Wielkość zużycia drewna w kg (jeśli występuje)]]&gt;0,Wyniki_ankiet[[#This Row],[Wielkość zużycia węgla w tonach (jeśli występuje)]]=0),1,)</f>
        <v>0</v>
      </c>
      <c r="AE258" s="309">
        <f>IF(Wyniki_ankiet[[#This Row],[Wielkość zużycia gazu w m3 (jeśli występuje)]]&gt;0,1,)</f>
        <v>0</v>
      </c>
      <c r="AF258" s="309"/>
    </row>
    <row r="259" spans="1:32" ht="15.75" customHeight="1">
      <c r="A259" s="309">
        <v>255</v>
      </c>
      <c r="B259" s="309" t="s">
        <v>226</v>
      </c>
      <c r="C259" s="299">
        <f>SUM(BUD_MIESZK_A!U263:U425)</f>
        <v>0</v>
      </c>
      <c r="D259" s="309" t="s">
        <v>442</v>
      </c>
      <c r="E259" s="309" t="s">
        <v>443</v>
      </c>
      <c r="F259" s="299">
        <v>100</v>
      </c>
      <c r="G259" s="299">
        <v>100</v>
      </c>
      <c r="H259" s="309" t="s">
        <v>225</v>
      </c>
      <c r="I259" s="309" t="s">
        <v>442</v>
      </c>
      <c r="J259" s="309" t="s">
        <v>442</v>
      </c>
      <c r="K259" s="309" t="s">
        <v>481</v>
      </c>
      <c r="L259" s="309" t="s">
        <v>446</v>
      </c>
      <c r="M259" s="314" t="s">
        <v>473</v>
      </c>
      <c r="N259" s="309" t="s">
        <v>452</v>
      </c>
      <c r="O259" s="309">
        <v>5</v>
      </c>
      <c r="P259" s="313">
        <f>IFERROR(Wyniki_ankiet[[#This Row],[Wielkość zużycia węgla w tonach (jeśli występuje)]]*1000/Wyniki_ankiet[[#This Row],[Powierzchnia ogrzewana w m2]],)</f>
        <v>50</v>
      </c>
      <c r="Q259" s="309">
        <v>0</v>
      </c>
      <c r="R259" s="312"/>
      <c r="S259" s="312">
        <f>IFERROR(Wyniki_ankiet[[#This Row],[Wielkość zużycia drewna w kg (jeśli występuje)]]/Wyniki_ankiet[[#This Row],[Powierzchnia ogrzewana w m2]],)</f>
        <v>0</v>
      </c>
      <c r="T259" s="309">
        <v>0</v>
      </c>
      <c r="U259" s="309"/>
      <c r="V259" s="309">
        <f>IFERROR(Wyniki_ankiet[[#This Row],[Olej opałowy zużycie w litrach]]/Wyniki_ankiet[[#This Row],[Powierzchnia ogrzewana w m2]],)</f>
        <v>0</v>
      </c>
      <c r="X259" s="309" t="s">
        <v>442</v>
      </c>
      <c r="Y259" s="309" t="s">
        <v>225</v>
      </c>
      <c r="AA259" s="309" t="s">
        <v>442</v>
      </c>
      <c r="AB259" s="309">
        <f>IF(AND(Wyniki_ankiet[[#This Row],[Wielkość zużycia węgla w tonach (jeśli występuje)]]&gt;0,Wyniki_ankiet[[#This Row],[Wielkość zużycia drewna w kg (jeśli występuje)]]&gt;0),1,)</f>
        <v>0</v>
      </c>
      <c r="AC259" s="309">
        <f>IF(AND(Wyniki_ankiet[[#This Row],[Wielkość zużycia węgla w tonach (jeśli występuje)]]&gt;0,Wyniki_ankiet[[#This Row],[Wielkość zużycia drewna w kg (jeśli występuje)]]=0),1,)</f>
        <v>1</v>
      </c>
      <c r="AD259" s="309">
        <f>IF(AND(Wyniki_ankiet[[#This Row],[Wielkość zużycia drewna w kg (jeśli występuje)]]&gt;0,Wyniki_ankiet[[#This Row],[Wielkość zużycia węgla w tonach (jeśli występuje)]]=0),1,)</f>
        <v>0</v>
      </c>
      <c r="AE259" s="309">
        <f>IF(Wyniki_ankiet[[#This Row],[Wielkość zużycia gazu w m3 (jeśli występuje)]]&gt;0,1,)</f>
        <v>0</v>
      </c>
      <c r="AF259" s="309"/>
    </row>
    <row r="260" spans="1:32" ht="15.75" hidden="1" customHeight="1">
      <c r="A260" s="309">
        <v>256</v>
      </c>
      <c r="B260" s="309" t="s">
        <v>226</v>
      </c>
      <c r="C260" s="299">
        <f>SUM(BUD_MIESZK_A!U264:U426)</f>
        <v>0</v>
      </c>
      <c r="D260" s="309" t="s">
        <v>442</v>
      </c>
      <c r="E260" s="309" t="s">
        <v>443</v>
      </c>
      <c r="F260" s="299">
        <v>110</v>
      </c>
      <c r="G260" s="299">
        <v>110</v>
      </c>
      <c r="H260" s="309" t="s">
        <v>225</v>
      </c>
      <c r="I260" s="309" t="s">
        <v>444</v>
      </c>
      <c r="J260" s="309" t="s">
        <v>444</v>
      </c>
      <c r="K260" s="309" t="s">
        <v>445</v>
      </c>
      <c r="L260" s="309" t="s">
        <v>446</v>
      </c>
      <c r="M260" s="314" t="s">
        <v>473</v>
      </c>
      <c r="N260" s="309" t="s">
        <v>455</v>
      </c>
      <c r="O260" s="309">
        <v>1</v>
      </c>
      <c r="P260" s="313">
        <f>IFERROR(Wyniki_ankiet[[#This Row],[Wielkość zużycia węgla w tonach (jeśli występuje)]]*1000/Wyniki_ankiet[[#This Row],[Powierzchnia ogrzewana w m2]],)</f>
        <v>9.0909090909090917</v>
      </c>
      <c r="Q260" s="309">
        <v>0</v>
      </c>
      <c r="R260" s="312">
        <v>6000</v>
      </c>
      <c r="S260" s="312">
        <f>IFERROR(Wyniki_ankiet[[#This Row],[Wielkość zużycia drewna w kg (jeśli występuje)]]/Wyniki_ankiet[[#This Row],[Powierzchnia ogrzewana w m2]],)</f>
        <v>54.545454545454547</v>
      </c>
      <c r="T260" s="309">
        <v>0</v>
      </c>
      <c r="U260" s="309"/>
      <c r="V260" s="309">
        <f>IFERROR(Wyniki_ankiet[[#This Row],[Olej opałowy zużycie w litrach]]/Wyniki_ankiet[[#This Row],[Powierzchnia ogrzewana w m2]],)</f>
        <v>0</v>
      </c>
      <c r="X260" s="309" t="s">
        <v>442</v>
      </c>
      <c r="Y260" s="309" t="s">
        <v>225</v>
      </c>
      <c r="AA260" s="309" t="s">
        <v>444</v>
      </c>
      <c r="AB260" s="309">
        <f>IF(AND(Wyniki_ankiet[[#This Row],[Wielkość zużycia węgla w tonach (jeśli występuje)]]&gt;0,Wyniki_ankiet[[#This Row],[Wielkość zużycia drewna w kg (jeśli występuje)]]&gt;0),1,)</f>
        <v>1</v>
      </c>
      <c r="AC260" s="309">
        <f>IF(AND(Wyniki_ankiet[[#This Row],[Wielkość zużycia węgla w tonach (jeśli występuje)]]&gt;0,Wyniki_ankiet[[#This Row],[Wielkość zużycia drewna w kg (jeśli występuje)]]=0),1,)</f>
        <v>0</v>
      </c>
      <c r="AD260" s="309">
        <f>IF(AND(Wyniki_ankiet[[#This Row],[Wielkość zużycia drewna w kg (jeśli występuje)]]&gt;0,Wyniki_ankiet[[#This Row],[Wielkość zużycia węgla w tonach (jeśli występuje)]]=0),1,)</f>
        <v>0</v>
      </c>
      <c r="AE260" s="309">
        <f>IF(Wyniki_ankiet[[#This Row],[Wielkość zużycia gazu w m3 (jeśli występuje)]]&gt;0,1,)</f>
        <v>0</v>
      </c>
      <c r="AF260" s="309"/>
    </row>
    <row r="261" spans="1:32" ht="15.75" customHeight="1">
      <c r="A261" s="309">
        <v>257</v>
      </c>
      <c r="B261" s="309" t="s">
        <v>226</v>
      </c>
      <c r="C261" s="299">
        <f>SUM(BUD_MIESZK_A!U265:U427)</f>
        <v>0</v>
      </c>
      <c r="D261" s="309" t="s">
        <v>442</v>
      </c>
      <c r="E261" s="309" t="s">
        <v>443</v>
      </c>
      <c r="F261" s="299">
        <v>190</v>
      </c>
      <c r="G261" s="299">
        <v>160</v>
      </c>
      <c r="H261" s="299">
        <v>2008</v>
      </c>
      <c r="I261" s="309" t="s">
        <v>444</v>
      </c>
      <c r="J261" s="309" t="s">
        <v>444</v>
      </c>
      <c r="K261" s="309" t="s">
        <v>445</v>
      </c>
      <c r="L261" s="309" t="s">
        <v>446</v>
      </c>
      <c r="M261" s="309" t="s">
        <v>458</v>
      </c>
      <c r="N261" s="309" t="s">
        <v>272</v>
      </c>
      <c r="O261" s="309"/>
      <c r="P261" s="313">
        <f>IFERROR(Wyniki_ankiet[[#This Row],[Wielkość zużycia węgla w tonach (jeśli występuje)]]*1000/Wyniki_ankiet[[#This Row],[Powierzchnia ogrzewana w m2]],)</f>
        <v>0</v>
      </c>
      <c r="Q261" s="299">
        <v>150</v>
      </c>
      <c r="R261" s="312"/>
      <c r="S261" s="312">
        <f>IFERROR(Wyniki_ankiet[[#This Row],[Wielkość zużycia drewna w kg (jeśli występuje)]]/Wyniki_ankiet[[#This Row],[Powierzchnia ogrzewana w m2]],)</f>
        <v>0</v>
      </c>
      <c r="T261" s="309">
        <v>0</v>
      </c>
      <c r="U261" s="309"/>
      <c r="V261" s="309">
        <f>IFERROR(Wyniki_ankiet[[#This Row],[Olej opałowy zużycie w litrach]]/Wyniki_ankiet[[#This Row],[Powierzchnia ogrzewana w m2]],)</f>
        <v>0</v>
      </c>
      <c r="X261" s="309" t="s">
        <v>442</v>
      </c>
      <c r="Y261" s="309" t="s">
        <v>225</v>
      </c>
      <c r="AA261" s="309" t="s">
        <v>444</v>
      </c>
      <c r="AB261" s="309">
        <f>IF(AND(Wyniki_ankiet[[#This Row],[Wielkość zużycia węgla w tonach (jeśli występuje)]]&gt;0,Wyniki_ankiet[[#This Row],[Wielkość zużycia drewna w kg (jeśli występuje)]]&gt;0),1,)</f>
        <v>0</v>
      </c>
      <c r="AC261" s="309">
        <f>IF(AND(Wyniki_ankiet[[#This Row],[Wielkość zużycia węgla w tonach (jeśli występuje)]]&gt;0,Wyniki_ankiet[[#This Row],[Wielkość zużycia drewna w kg (jeśli występuje)]]=0),1,)</f>
        <v>0</v>
      </c>
      <c r="AD261" s="309">
        <f>IF(AND(Wyniki_ankiet[[#This Row],[Wielkość zużycia drewna w kg (jeśli występuje)]]&gt;0,Wyniki_ankiet[[#This Row],[Wielkość zużycia węgla w tonach (jeśli występuje)]]=0),1,)</f>
        <v>0</v>
      </c>
      <c r="AE261" s="309">
        <f>IF(Wyniki_ankiet[[#This Row],[Wielkość zużycia gazu w m3 (jeśli występuje)]]&gt;0,1,)</f>
        <v>1</v>
      </c>
      <c r="AF261" s="309"/>
    </row>
    <row r="262" spans="1:32" ht="15.75" hidden="1" customHeight="1">
      <c r="A262" s="309">
        <v>258</v>
      </c>
      <c r="B262" s="309" t="s">
        <v>226</v>
      </c>
      <c r="C262" s="299">
        <f>SUM(BUD_MIESZK_A!U266:U428)</f>
        <v>0</v>
      </c>
      <c r="D262" s="309" t="s">
        <v>444</v>
      </c>
      <c r="E262" s="309" t="s">
        <v>443</v>
      </c>
      <c r="F262" s="299">
        <v>150</v>
      </c>
      <c r="G262" s="299">
        <v>100</v>
      </c>
      <c r="H262" s="309" t="s">
        <v>225</v>
      </c>
      <c r="I262" s="309" t="s">
        <v>442</v>
      </c>
      <c r="J262" s="309" t="s">
        <v>444</v>
      </c>
      <c r="K262" s="309" t="s">
        <v>445</v>
      </c>
      <c r="L262" s="309" t="s">
        <v>446</v>
      </c>
      <c r="M262" s="309" t="s">
        <v>451</v>
      </c>
      <c r="N262" s="309" t="s">
        <v>455</v>
      </c>
      <c r="O262" s="309">
        <v>3</v>
      </c>
      <c r="P262" s="313">
        <f>IFERROR(Wyniki_ankiet[[#This Row],[Wielkość zużycia węgla w tonach (jeśli występuje)]]*1000/Wyniki_ankiet[[#This Row],[Powierzchnia ogrzewana w m2]],)</f>
        <v>30</v>
      </c>
      <c r="Q262" s="309">
        <v>0</v>
      </c>
      <c r="R262" s="312">
        <v>500</v>
      </c>
      <c r="S262" s="312">
        <f>IFERROR(Wyniki_ankiet[[#This Row],[Wielkość zużycia drewna w kg (jeśli występuje)]]/Wyniki_ankiet[[#This Row],[Powierzchnia ogrzewana w m2]],)</f>
        <v>5</v>
      </c>
      <c r="T262" s="309">
        <v>0</v>
      </c>
      <c r="U262" s="309"/>
      <c r="V262" s="309">
        <f>IFERROR(Wyniki_ankiet[[#This Row],[Olej opałowy zużycie w litrach]]/Wyniki_ankiet[[#This Row],[Powierzchnia ogrzewana w m2]],)</f>
        <v>0</v>
      </c>
      <c r="X262" s="309" t="s">
        <v>444</v>
      </c>
      <c r="Y262" s="309" t="s">
        <v>501</v>
      </c>
      <c r="AA262" s="309" t="s">
        <v>442</v>
      </c>
      <c r="AB262" s="309">
        <f>IF(AND(Wyniki_ankiet[[#This Row],[Wielkość zużycia węgla w tonach (jeśli występuje)]]&gt;0,Wyniki_ankiet[[#This Row],[Wielkość zużycia drewna w kg (jeśli występuje)]]&gt;0),1,)</f>
        <v>1</v>
      </c>
      <c r="AC262" s="309">
        <f>IF(AND(Wyniki_ankiet[[#This Row],[Wielkość zużycia węgla w tonach (jeśli występuje)]]&gt;0,Wyniki_ankiet[[#This Row],[Wielkość zużycia drewna w kg (jeśli występuje)]]=0),1,)</f>
        <v>0</v>
      </c>
      <c r="AD262" s="309">
        <f>IF(AND(Wyniki_ankiet[[#This Row],[Wielkość zużycia drewna w kg (jeśli występuje)]]&gt;0,Wyniki_ankiet[[#This Row],[Wielkość zużycia węgla w tonach (jeśli występuje)]]=0),1,)</f>
        <v>0</v>
      </c>
      <c r="AE262" s="309">
        <f>IF(Wyniki_ankiet[[#This Row],[Wielkość zużycia gazu w m3 (jeśli występuje)]]&gt;0,1,)</f>
        <v>0</v>
      </c>
      <c r="AF262" s="309"/>
    </row>
    <row r="263" spans="1:32" ht="15.75" customHeight="1">
      <c r="A263" s="309">
        <v>259</v>
      </c>
      <c r="B263" s="309" t="s">
        <v>226</v>
      </c>
      <c r="C263" s="299">
        <f>SUM(BUD_MIESZK_A!U267:U429)</f>
        <v>0</v>
      </c>
      <c r="D263" s="309" t="s">
        <v>442</v>
      </c>
      <c r="E263" s="309" t="s">
        <v>466</v>
      </c>
      <c r="F263" s="299">
        <v>53</v>
      </c>
      <c r="G263" s="299">
        <v>53</v>
      </c>
      <c r="H263" s="299">
        <v>1971</v>
      </c>
      <c r="I263" s="309" t="s">
        <v>442</v>
      </c>
      <c r="J263" s="309" t="s">
        <v>442</v>
      </c>
      <c r="K263" s="309" t="s">
        <v>445</v>
      </c>
      <c r="L263" s="309" t="s">
        <v>446</v>
      </c>
      <c r="M263" s="309" t="s">
        <v>451</v>
      </c>
      <c r="N263" s="309" t="s">
        <v>452</v>
      </c>
      <c r="O263" s="309">
        <v>3</v>
      </c>
      <c r="P263" s="313">
        <f>IFERROR(Wyniki_ankiet[[#This Row],[Wielkość zużycia węgla w tonach (jeśli występuje)]]*1000/Wyniki_ankiet[[#This Row],[Powierzchnia ogrzewana w m2]],)</f>
        <v>56.60377358490566</v>
      </c>
      <c r="Q263" s="309">
        <v>0</v>
      </c>
      <c r="R263" s="312"/>
      <c r="S263" s="312">
        <f>IFERROR(Wyniki_ankiet[[#This Row],[Wielkość zużycia drewna w kg (jeśli występuje)]]/Wyniki_ankiet[[#This Row],[Powierzchnia ogrzewana w m2]],)</f>
        <v>0</v>
      </c>
      <c r="T263" s="309">
        <v>0</v>
      </c>
      <c r="U263" s="309"/>
      <c r="V263" s="309">
        <f>IFERROR(Wyniki_ankiet[[#This Row],[Olej opałowy zużycie w litrach]]/Wyniki_ankiet[[#This Row],[Powierzchnia ogrzewana w m2]],)</f>
        <v>0</v>
      </c>
      <c r="X263" s="309" t="s">
        <v>442</v>
      </c>
      <c r="Y263" s="309" t="s">
        <v>225</v>
      </c>
      <c r="AA263" s="309" t="s">
        <v>442</v>
      </c>
      <c r="AB263" s="309">
        <f>IF(AND(Wyniki_ankiet[[#This Row],[Wielkość zużycia węgla w tonach (jeśli występuje)]]&gt;0,Wyniki_ankiet[[#This Row],[Wielkość zużycia drewna w kg (jeśli występuje)]]&gt;0),1,)</f>
        <v>0</v>
      </c>
      <c r="AC263" s="309">
        <f>IF(AND(Wyniki_ankiet[[#This Row],[Wielkość zużycia węgla w tonach (jeśli występuje)]]&gt;0,Wyniki_ankiet[[#This Row],[Wielkość zużycia drewna w kg (jeśli występuje)]]=0),1,)</f>
        <v>1</v>
      </c>
      <c r="AD263" s="309">
        <f>IF(AND(Wyniki_ankiet[[#This Row],[Wielkość zużycia drewna w kg (jeśli występuje)]]&gt;0,Wyniki_ankiet[[#This Row],[Wielkość zużycia węgla w tonach (jeśli występuje)]]=0),1,)</f>
        <v>0</v>
      </c>
      <c r="AE263" s="309">
        <f>IF(Wyniki_ankiet[[#This Row],[Wielkość zużycia gazu w m3 (jeśli występuje)]]&gt;0,1,)</f>
        <v>0</v>
      </c>
      <c r="AF263" s="309"/>
    </row>
    <row r="264" spans="1:32" ht="15.75" customHeight="1">
      <c r="A264" s="309">
        <v>260</v>
      </c>
      <c r="B264" s="309" t="s">
        <v>226</v>
      </c>
      <c r="C264" s="299">
        <f>SUM(BUD_MIESZK_A!U268:U430)</f>
        <v>0</v>
      </c>
      <c r="D264" s="309" t="s">
        <v>442</v>
      </c>
      <c r="E264" s="309" t="s">
        <v>450</v>
      </c>
      <c r="F264" s="299">
        <v>150</v>
      </c>
      <c r="G264" s="299">
        <v>143</v>
      </c>
      <c r="H264" s="299">
        <v>1985</v>
      </c>
      <c r="I264" s="309" t="s">
        <v>442</v>
      </c>
      <c r="J264" s="309" t="s">
        <v>442</v>
      </c>
      <c r="K264" s="309" t="s">
        <v>445</v>
      </c>
      <c r="L264" s="309" t="s">
        <v>446</v>
      </c>
      <c r="M264" s="309" t="s">
        <v>458</v>
      </c>
      <c r="N264" s="309" t="s">
        <v>272</v>
      </c>
      <c r="O264" s="309"/>
      <c r="P264" s="313">
        <f>IFERROR(Wyniki_ankiet[[#This Row],[Wielkość zużycia węgla w tonach (jeśli występuje)]]*1000/Wyniki_ankiet[[#This Row],[Powierzchnia ogrzewana w m2]],)</f>
        <v>0</v>
      </c>
      <c r="Q264" s="299">
        <v>4000</v>
      </c>
      <c r="R264" s="312"/>
      <c r="S264" s="312">
        <f>IFERROR(Wyniki_ankiet[[#This Row],[Wielkość zużycia drewna w kg (jeśli występuje)]]/Wyniki_ankiet[[#This Row],[Powierzchnia ogrzewana w m2]],)</f>
        <v>0</v>
      </c>
      <c r="T264" s="309">
        <v>0</v>
      </c>
      <c r="U264" s="309"/>
      <c r="V264" s="309">
        <f>IFERROR(Wyniki_ankiet[[#This Row],[Olej opałowy zużycie w litrach]]/Wyniki_ankiet[[#This Row],[Powierzchnia ogrzewana w m2]],)</f>
        <v>0</v>
      </c>
      <c r="X264" s="309" t="s">
        <v>442</v>
      </c>
      <c r="Y264" s="309" t="s">
        <v>225</v>
      </c>
      <c r="AA264" s="309" t="s">
        <v>442</v>
      </c>
      <c r="AB264" s="309">
        <f>IF(AND(Wyniki_ankiet[[#This Row],[Wielkość zużycia węgla w tonach (jeśli występuje)]]&gt;0,Wyniki_ankiet[[#This Row],[Wielkość zużycia drewna w kg (jeśli występuje)]]&gt;0),1,)</f>
        <v>0</v>
      </c>
      <c r="AC264" s="309">
        <f>IF(AND(Wyniki_ankiet[[#This Row],[Wielkość zużycia węgla w tonach (jeśli występuje)]]&gt;0,Wyniki_ankiet[[#This Row],[Wielkość zużycia drewna w kg (jeśli występuje)]]=0),1,)</f>
        <v>0</v>
      </c>
      <c r="AD264" s="309">
        <f>IF(AND(Wyniki_ankiet[[#This Row],[Wielkość zużycia drewna w kg (jeśli występuje)]]&gt;0,Wyniki_ankiet[[#This Row],[Wielkość zużycia węgla w tonach (jeśli występuje)]]=0),1,)</f>
        <v>0</v>
      </c>
      <c r="AE264" s="309">
        <f>IF(Wyniki_ankiet[[#This Row],[Wielkość zużycia gazu w m3 (jeśli występuje)]]&gt;0,1,)</f>
        <v>1</v>
      </c>
      <c r="AF264" s="309"/>
    </row>
    <row r="265" spans="1:32" ht="15.75" customHeight="1">
      <c r="A265" s="309">
        <v>261</v>
      </c>
      <c r="B265" s="309" t="s">
        <v>226</v>
      </c>
      <c r="C265" s="299">
        <f>SUM(BUD_MIESZK_A!U269:U431)</f>
        <v>0</v>
      </c>
      <c r="D265" s="309" t="s">
        <v>442</v>
      </c>
      <c r="E265" s="309" t="s">
        <v>466</v>
      </c>
      <c r="F265" s="299">
        <v>60</v>
      </c>
      <c r="G265" s="299">
        <v>60</v>
      </c>
      <c r="H265" s="299">
        <v>1800</v>
      </c>
      <c r="I265" s="309" t="s">
        <v>442</v>
      </c>
      <c r="J265" s="309" t="s">
        <v>442</v>
      </c>
      <c r="K265" s="309" t="s">
        <v>445</v>
      </c>
      <c r="L265" s="309" t="s">
        <v>446</v>
      </c>
      <c r="M265" s="309" t="s">
        <v>490</v>
      </c>
      <c r="N265" s="309" t="s">
        <v>452</v>
      </c>
      <c r="O265" s="309">
        <v>1</v>
      </c>
      <c r="P265" s="313">
        <f>IFERROR(Wyniki_ankiet[[#This Row],[Wielkość zużycia węgla w tonach (jeśli występuje)]]*1000/Wyniki_ankiet[[#This Row],[Powierzchnia ogrzewana w m2]],)</f>
        <v>16.666666666666668</v>
      </c>
      <c r="Q265" s="309">
        <v>0</v>
      </c>
      <c r="R265" s="312"/>
      <c r="S265" s="312">
        <f>IFERROR(Wyniki_ankiet[[#This Row],[Wielkość zużycia drewna w kg (jeśli występuje)]]/Wyniki_ankiet[[#This Row],[Powierzchnia ogrzewana w m2]],)</f>
        <v>0</v>
      </c>
      <c r="T265" s="309">
        <v>0</v>
      </c>
      <c r="U265" s="309"/>
      <c r="V265" s="309">
        <f>IFERROR(Wyniki_ankiet[[#This Row],[Olej opałowy zużycie w litrach]]/Wyniki_ankiet[[#This Row],[Powierzchnia ogrzewana w m2]],)</f>
        <v>0</v>
      </c>
      <c r="X265" s="309" t="s">
        <v>442</v>
      </c>
      <c r="Y265" s="309" t="s">
        <v>225</v>
      </c>
      <c r="AA265" s="309" t="s">
        <v>444</v>
      </c>
      <c r="AB265" s="309">
        <f>IF(AND(Wyniki_ankiet[[#This Row],[Wielkość zużycia węgla w tonach (jeśli występuje)]]&gt;0,Wyniki_ankiet[[#This Row],[Wielkość zużycia drewna w kg (jeśli występuje)]]&gt;0),1,)</f>
        <v>0</v>
      </c>
      <c r="AC265" s="309">
        <f>IF(AND(Wyniki_ankiet[[#This Row],[Wielkość zużycia węgla w tonach (jeśli występuje)]]&gt;0,Wyniki_ankiet[[#This Row],[Wielkość zużycia drewna w kg (jeśli występuje)]]=0),1,)</f>
        <v>1</v>
      </c>
      <c r="AD265" s="309">
        <f>IF(AND(Wyniki_ankiet[[#This Row],[Wielkość zużycia drewna w kg (jeśli występuje)]]&gt;0,Wyniki_ankiet[[#This Row],[Wielkość zużycia węgla w tonach (jeśli występuje)]]=0),1,)</f>
        <v>0</v>
      </c>
      <c r="AE265" s="309">
        <f>IF(Wyniki_ankiet[[#This Row],[Wielkość zużycia gazu w m3 (jeśli występuje)]]&gt;0,1,)</f>
        <v>0</v>
      </c>
      <c r="AF265" s="309"/>
    </row>
    <row r="266" spans="1:32" ht="15.75" customHeight="1">
      <c r="A266" s="309">
        <v>262</v>
      </c>
      <c r="B266" s="309" t="s">
        <v>226</v>
      </c>
      <c r="C266" s="299">
        <f>SUM(BUD_MIESZK_A!U270:U432)</f>
        <v>0</v>
      </c>
      <c r="D266" s="309" t="s">
        <v>442</v>
      </c>
      <c r="E266" s="309" t="s">
        <v>466</v>
      </c>
      <c r="F266" s="299">
        <v>180</v>
      </c>
      <c r="G266" s="299">
        <v>180</v>
      </c>
      <c r="H266" s="309" t="s">
        <v>225</v>
      </c>
      <c r="I266" s="309" t="s">
        <v>442</v>
      </c>
      <c r="J266" s="309" t="s">
        <v>442</v>
      </c>
      <c r="K266" s="309" t="s">
        <v>225</v>
      </c>
      <c r="L266" s="309" t="s">
        <v>446</v>
      </c>
      <c r="M266" s="309" t="s">
        <v>451</v>
      </c>
      <c r="N266" s="309" t="s">
        <v>452</v>
      </c>
      <c r="O266" s="309">
        <v>5</v>
      </c>
      <c r="P266" s="313">
        <f>IFERROR(Wyniki_ankiet[[#This Row],[Wielkość zużycia węgla w tonach (jeśli występuje)]]*1000/Wyniki_ankiet[[#This Row],[Powierzchnia ogrzewana w m2]],)</f>
        <v>27.777777777777779</v>
      </c>
      <c r="Q266" s="309">
        <v>0</v>
      </c>
      <c r="R266" s="312"/>
      <c r="S266" s="312">
        <f>IFERROR(Wyniki_ankiet[[#This Row],[Wielkość zużycia drewna w kg (jeśli występuje)]]/Wyniki_ankiet[[#This Row],[Powierzchnia ogrzewana w m2]],)</f>
        <v>0</v>
      </c>
      <c r="T266" s="309">
        <v>0</v>
      </c>
      <c r="U266" s="309"/>
      <c r="V266" s="309">
        <f>IFERROR(Wyniki_ankiet[[#This Row],[Olej opałowy zużycie w litrach]]/Wyniki_ankiet[[#This Row],[Powierzchnia ogrzewana w m2]],)</f>
        <v>0</v>
      </c>
      <c r="X266" s="309" t="s">
        <v>442</v>
      </c>
      <c r="Y266" s="309" t="s">
        <v>225</v>
      </c>
      <c r="AA266" s="309" t="s">
        <v>442</v>
      </c>
      <c r="AB266" s="309">
        <f>IF(AND(Wyniki_ankiet[[#This Row],[Wielkość zużycia węgla w tonach (jeśli występuje)]]&gt;0,Wyniki_ankiet[[#This Row],[Wielkość zużycia drewna w kg (jeśli występuje)]]&gt;0),1,)</f>
        <v>0</v>
      </c>
      <c r="AC266" s="309">
        <f>IF(AND(Wyniki_ankiet[[#This Row],[Wielkość zużycia węgla w tonach (jeśli występuje)]]&gt;0,Wyniki_ankiet[[#This Row],[Wielkość zużycia drewna w kg (jeśli występuje)]]=0),1,)</f>
        <v>1</v>
      </c>
      <c r="AD266" s="309">
        <f>IF(AND(Wyniki_ankiet[[#This Row],[Wielkość zużycia drewna w kg (jeśli występuje)]]&gt;0,Wyniki_ankiet[[#This Row],[Wielkość zużycia węgla w tonach (jeśli występuje)]]=0),1,)</f>
        <v>0</v>
      </c>
      <c r="AE266" s="309">
        <f>IF(Wyniki_ankiet[[#This Row],[Wielkość zużycia gazu w m3 (jeśli występuje)]]&gt;0,1,)</f>
        <v>0</v>
      </c>
      <c r="AF266" s="309"/>
    </row>
    <row r="267" spans="1:32" ht="15.75" hidden="1" customHeight="1">
      <c r="A267" s="309">
        <v>263</v>
      </c>
      <c r="B267" s="309" t="s">
        <v>226</v>
      </c>
      <c r="C267" s="299">
        <f>SUM(BUD_MIESZK_A!U271:U433)</f>
        <v>0</v>
      </c>
      <c r="D267" s="309" t="s">
        <v>442</v>
      </c>
      <c r="E267" s="309" t="s">
        <v>474</v>
      </c>
      <c r="F267" s="299">
        <v>80</v>
      </c>
      <c r="G267" s="299">
        <v>80</v>
      </c>
      <c r="H267" s="299">
        <v>1910</v>
      </c>
      <c r="I267" s="309" t="s">
        <v>225</v>
      </c>
      <c r="J267" s="309" t="s">
        <v>444</v>
      </c>
      <c r="K267" s="309" t="s">
        <v>445</v>
      </c>
      <c r="L267" s="309" t="s">
        <v>446</v>
      </c>
      <c r="M267" s="309" t="s">
        <v>451</v>
      </c>
      <c r="N267" s="309" t="s">
        <v>455</v>
      </c>
      <c r="O267" s="309">
        <v>5</v>
      </c>
      <c r="P267" s="313">
        <f>IFERROR(Wyniki_ankiet[[#This Row],[Wielkość zużycia węgla w tonach (jeśli występuje)]]*1000/Wyniki_ankiet[[#This Row],[Powierzchnia ogrzewana w m2]],)</f>
        <v>62.5</v>
      </c>
      <c r="Q267" s="309">
        <v>0</v>
      </c>
      <c r="R267" s="312">
        <v>200</v>
      </c>
      <c r="S267" s="312">
        <f>IFERROR(Wyniki_ankiet[[#This Row],[Wielkość zużycia drewna w kg (jeśli występuje)]]/Wyniki_ankiet[[#This Row],[Powierzchnia ogrzewana w m2]],)</f>
        <v>2.5</v>
      </c>
      <c r="T267" s="309">
        <v>0</v>
      </c>
      <c r="U267" s="309"/>
      <c r="V267" s="309">
        <f>IFERROR(Wyniki_ankiet[[#This Row],[Olej opałowy zużycie w litrach]]/Wyniki_ankiet[[#This Row],[Powierzchnia ogrzewana w m2]],)</f>
        <v>0</v>
      </c>
      <c r="X267" s="309" t="s">
        <v>442</v>
      </c>
      <c r="Y267" s="309" t="s">
        <v>225</v>
      </c>
      <c r="AA267" s="309" t="s">
        <v>444</v>
      </c>
      <c r="AB267" s="309">
        <f>IF(AND(Wyniki_ankiet[[#This Row],[Wielkość zużycia węgla w tonach (jeśli występuje)]]&gt;0,Wyniki_ankiet[[#This Row],[Wielkość zużycia drewna w kg (jeśli występuje)]]&gt;0),1,)</f>
        <v>1</v>
      </c>
      <c r="AC267" s="309">
        <f>IF(AND(Wyniki_ankiet[[#This Row],[Wielkość zużycia węgla w tonach (jeśli występuje)]]&gt;0,Wyniki_ankiet[[#This Row],[Wielkość zużycia drewna w kg (jeśli występuje)]]=0),1,)</f>
        <v>0</v>
      </c>
      <c r="AD267" s="309">
        <f>IF(AND(Wyniki_ankiet[[#This Row],[Wielkość zużycia drewna w kg (jeśli występuje)]]&gt;0,Wyniki_ankiet[[#This Row],[Wielkość zużycia węgla w tonach (jeśli występuje)]]=0),1,)</f>
        <v>0</v>
      </c>
      <c r="AE267" s="309">
        <f>IF(Wyniki_ankiet[[#This Row],[Wielkość zużycia gazu w m3 (jeśli występuje)]]&gt;0,1,)</f>
        <v>0</v>
      </c>
      <c r="AF267" s="309"/>
    </row>
    <row r="268" spans="1:32" ht="15.75" hidden="1" customHeight="1">
      <c r="A268" s="309">
        <v>264</v>
      </c>
      <c r="B268" s="309" t="s">
        <v>226</v>
      </c>
      <c r="C268" s="299">
        <f>SUM(BUD_MIESZK_A!U272:U434)</f>
        <v>0</v>
      </c>
      <c r="D268" s="309" t="s">
        <v>442</v>
      </c>
      <c r="E268" s="309" t="s">
        <v>443</v>
      </c>
      <c r="F268" s="299">
        <v>120</v>
      </c>
      <c r="G268" s="299">
        <v>120</v>
      </c>
      <c r="H268" s="309" t="s">
        <v>225</v>
      </c>
      <c r="I268" s="309" t="s">
        <v>442</v>
      </c>
      <c r="J268" s="309" t="s">
        <v>444</v>
      </c>
      <c r="K268" s="309" t="s">
        <v>445</v>
      </c>
      <c r="L268" s="309" t="s">
        <v>446</v>
      </c>
      <c r="M268" s="314" t="s">
        <v>473</v>
      </c>
      <c r="N268" s="309" t="s">
        <v>455</v>
      </c>
      <c r="O268" s="309">
        <v>5</v>
      </c>
      <c r="P268" s="313">
        <f>IFERROR(Wyniki_ankiet[[#This Row],[Wielkość zużycia węgla w tonach (jeśli występuje)]]*1000/Wyniki_ankiet[[#This Row],[Powierzchnia ogrzewana w m2]],)</f>
        <v>41.666666666666664</v>
      </c>
      <c r="Q268" s="309">
        <v>0</v>
      </c>
      <c r="R268" s="312">
        <v>100</v>
      </c>
      <c r="S268" s="312">
        <f>IFERROR(Wyniki_ankiet[[#This Row],[Wielkość zużycia drewna w kg (jeśli występuje)]]/Wyniki_ankiet[[#This Row],[Powierzchnia ogrzewana w m2]],)</f>
        <v>0.83333333333333337</v>
      </c>
      <c r="T268" s="309">
        <v>0</v>
      </c>
      <c r="U268" s="309"/>
      <c r="V268" s="309">
        <f>IFERROR(Wyniki_ankiet[[#This Row],[Olej opałowy zużycie w litrach]]/Wyniki_ankiet[[#This Row],[Powierzchnia ogrzewana w m2]],)</f>
        <v>0</v>
      </c>
      <c r="X268" s="309" t="s">
        <v>442</v>
      </c>
      <c r="Y268" s="309" t="s">
        <v>225</v>
      </c>
      <c r="AA268" s="309" t="s">
        <v>444</v>
      </c>
      <c r="AB268" s="309">
        <f>IF(AND(Wyniki_ankiet[[#This Row],[Wielkość zużycia węgla w tonach (jeśli występuje)]]&gt;0,Wyniki_ankiet[[#This Row],[Wielkość zużycia drewna w kg (jeśli występuje)]]&gt;0),1,)</f>
        <v>1</v>
      </c>
      <c r="AC268" s="309">
        <f>IF(AND(Wyniki_ankiet[[#This Row],[Wielkość zużycia węgla w tonach (jeśli występuje)]]&gt;0,Wyniki_ankiet[[#This Row],[Wielkość zużycia drewna w kg (jeśli występuje)]]=0),1,)</f>
        <v>0</v>
      </c>
      <c r="AD268" s="309">
        <f>IF(AND(Wyniki_ankiet[[#This Row],[Wielkość zużycia drewna w kg (jeśli występuje)]]&gt;0,Wyniki_ankiet[[#This Row],[Wielkość zużycia węgla w tonach (jeśli występuje)]]=0),1,)</f>
        <v>0</v>
      </c>
      <c r="AE268" s="309">
        <f>IF(Wyniki_ankiet[[#This Row],[Wielkość zużycia gazu w m3 (jeśli występuje)]]&gt;0,1,)</f>
        <v>0</v>
      </c>
      <c r="AF268" s="309"/>
    </row>
    <row r="269" spans="1:32" ht="15.75" customHeight="1">
      <c r="A269" s="309">
        <v>265</v>
      </c>
      <c r="B269" s="309" t="s">
        <v>226</v>
      </c>
      <c r="C269" s="299">
        <f>SUM(BUD_MIESZK_A!U273:U435)</f>
        <v>0</v>
      </c>
      <c r="D269" s="309" t="s">
        <v>442</v>
      </c>
      <c r="E269" s="309" t="s">
        <v>443</v>
      </c>
      <c r="F269" s="299">
        <v>120</v>
      </c>
      <c r="G269" s="299">
        <v>120</v>
      </c>
      <c r="H269" s="299">
        <v>1978</v>
      </c>
      <c r="I269" s="309" t="s">
        <v>442</v>
      </c>
      <c r="J269" s="309" t="s">
        <v>442</v>
      </c>
      <c r="K269" s="309" t="s">
        <v>445</v>
      </c>
      <c r="L269" s="309" t="s">
        <v>446</v>
      </c>
      <c r="M269" s="309" t="s">
        <v>451</v>
      </c>
      <c r="N269" s="309" t="s">
        <v>452</v>
      </c>
      <c r="O269" s="309">
        <v>5</v>
      </c>
      <c r="P269" s="313">
        <f>IFERROR(Wyniki_ankiet[[#This Row],[Wielkość zużycia węgla w tonach (jeśli występuje)]]*1000/Wyniki_ankiet[[#This Row],[Powierzchnia ogrzewana w m2]],)</f>
        <v>41.666666666666664</v>
      </c>
      <c r="Q269" s="309">
        <v>0</v>
      </c>
      <c r="R269" s="312"/>
      <c r="S269" s="312">
        <f>IFERROR(Wyniki_ankiet[[#This Row],[Wielkość zużycia drewna w kg (jeśli występuje)]]/Wyniki_ankiet[[#This Row],[Powierzchnia ogrzewana w m2]],)</f>
        <v>0</v>
      </c>
      <c r="T269" s="309">
        <v>0</v>
      </c>
      <c r="U269" s="309"/>
      <c r="V269" s="309">
        <f>IFERROR(Wyniki_ankiet[[#This Row],[Olej opałowy zużycie w litrach]]/Wyniki_ankiet[[#This Row],[Powierzchnia ogrzewana w m2]],)</f>
        <v>0</v>
      </c>
      <c r="X269" s="309" t="s">
        <v>442</v>
      </c>
      <c r="Y269" s="309" t="s">
        <v>225</v>
      </c>
      <c r="AA269" s="309" t="s">
        <v>444</v>
      </c>
      <c r="AB269" s="309">
        <f>IF(AND(Wyniki_ankiet[[#This Row],[Wielkość zużycia węgla w tonach (jeśli występuje)]]&gt;0,Wyniki_ankiet[[#This Row],[Wielkość zużycia drewna w kg (jeśli występuje)]]&gt;0),1,)</f>
        <v>0</v>
      </c>
      <c r="AC269" s="309">
        <f>IF(AND(Wyniki_ankiet[[#This Row],[Wielkość zużycia węgla w tonach (jeśli występuje)]]&gt;0,Wyniki_ankiet[[#This Row],[Wielkość zużycia drewna w kg (jeśli występuje)]]=0),1,)</f>
        <v>1</v>
      </c>
      <c r="AD269" s="309">
        <f>IF(AND(Wyniki_ankiet[[#This Row],[Wielkość zużycia drewna w kg (jeśli występuje)]]&gt;0,Wyniki_ankiet[[#This Row],[Wielkość zużycia węgla w tonach (jeśli występuje)]]=0),1,)</f>
        <v>0</v>
      </c>
      <c r="AE269" s="309">
        <f>IF(Wyniki_ankiet[[#This Row],[Wielkość zużycia gazu w m3 (jeśli występuje)]]&gt;0,1,)</f>
        <v>0</v>
      </c>
      <c r="AF269" s="309"/>
    </row>
    <row r="270" spans="1:32" ht="15.75" customHeight="1">
      <c r="A270" s="309">
        <v>266</v>
      </c>
      <c r="B270" s="309" t="s">
        <v>226</v>
      </c>
      <c r="C270" s="299">
        <f>SUM(BUD_MIESZK_A!U274:U436)</f>
        <v>0</v>
      </c>
      <c r="D270" s="309" t="s">
        <v>442</v>
      </c>
      <c r="E270" s="309" t="s">
        <v>450</v>
      </c>
      <c r="F270" s="299">
        <v>180</v>
      </c>
      <c r="G270" s="299">
        <v>180</v>
      </c>
      <c r="H270" s="299">
        <v>1995</v>
      </c>
      <c r="I270" s="309" t="s">
        <v>442</v>
      </c>
      <c r="J270" s="309" t="s">
        <v>444</v>
      </c>
      <c r="K270" s="309" t="s">
        <v>445</v>
      </c>
      <c r="L270" s="309" t="s">
        <v>446</v>
      </c>
      <c r="M270" s="309" t="s">
        <v>451</v>
      </c>
      <c r="N270" s="309" t="s">
        <v>452</v>
      </c>
      <c r="O270" s="309">
        <v>4</v>
      </c>
      <c r="P270" s="313">
        <f>IFERROR(Wyniki_ankiet[[#This Row],[Wielkość zużycia węgla w tonach (jeśli występuje)]]*1000/Wyniki_ankiet[[#This Row],[Powierzchnia ogrzewana w m2]],)</f>
        <v>22.222222222222221</v>
      </c>
      <c r="Q270" s="309">
        <v>0</v>
      </c>
      <c r="R270" s="312"/>
      <c r="S270" s="312">
        <f>IFERROR(Wyniki_ankiet[[#This Row],[Wielkość zużycia drewna w kg (jeśli występuje)]]/Wyniki_ankiet[[#This Row],[Powierzchnia ogrzewana w m2]],)</f>
        <v>0</v>
      </c>
      <c r="T270" s="309">
        <v>0</v>
      </c>
      <c r="U270" s="309"/>
      <c r="V270" s="309">
        <f>IFERROR(Wyniki_ankiet[[#This Row],[Olej opałowy zużycie w litrach]]/Wyniki_ankiet[[#This Row],[Powierzchnia ogrzewana w m2]],)</f>
        <v>0</v>
      </c>
      <c r="X270" s="309" t="s">
        <v>442</v>
      </c>
      <c r="Y270" s="309" t="s">
        <v>225</v>
      </c>
      <c r="AA270" s="309" t="s">
        <v>442</v>
      </c>
      <c r="AB270" s="309">
        <f>IF(AND(Wyniki_ankiet[[#This Row],[Wielkość zużycia węgla w tonach (jeśli występuje)]]&gt;0,Wyniki_ankiet[[#This Row],[Wielkość zużycia drewna w kg (jeśli występuje)]]&gt;0),1,)</f>
        <v>0</v>
      </c>
      <c r="AC270" s="309">
        <f>IF(AND(Wyniki_ankiet[[#This Row],[Wielkość zużycia węgla w tonach (jeśli występuje)]]&gt;0,Wyniki_ankiet[[#This Row],[Wielkość zużycia drewna w kg (jeśli występuje)]]=0),1,)</f>
        <v>1</v>
      </c>
      <c r="AD270" s="309">
        <f>IF(AND(Wyniki_ankiet[[#This Row],[Wielkość zużycia drewna w kg (jeśli występuje)]]&gt;0,Wyniki_ankiet[[#This Row],[Wielkość zużycia węgla w tonach (jeśli występuje)]]=0),1,)</f>
        <v>0</v>
      </c>
      <c r="AE270" s="309">
        <f>IF(Wyniki_ankiet[[#This Row],[Wielkość zużycia gazu w m3 (jeśli występuje)]]&gt;0,1,)</f>
        <v>0</v>
      </c>
      <c r="AF270" s="309"/>
    </row>
    <row r="271" spans="1:32" ht="15.75" hidden="1" customHeight="1">
      <c r="A271" s="309">
        <v>267</v>
      </c>
      <c r="B271" s="309" t="s">
        <v>226</v>
      </c>
      <c r="C271" s="299">
        <f>SUM(BUD_MIESZK_A!U275:U437)</f>
        <v>0</v>
      </c>
      <c r="D271" s="309" t="s">
        <v>442</v>
      </c>
      <c r="E271" s="309" t="s">
        <v>443</v>
      </c>
      <c r="F271" s="299">
        <v>180</v>
      </c>
      <c r="G271" s="299">
        <v>180</v>
      </c>
      <c r="H271" s="299">
        <v>1955</v>
      </c>
      <c r="I271" s="309" t="s">
        <v>444</v>
      </c>
      <c r="J271" s="309" t="s">
        <v>444</v>
      </c>
      <c r="K271" s="309" t="s">
        <v>445</v>
      </c>
      <c r="L271" s="309" t="s">
        <v>446</v>
      </c>
      <c r="M271" s="309" t="s">
        <v>451</v>
      </c>
      <c r="N271" s="309" t="s">
        <v>455</v>
      </c>
      <c r="O271" s="309">
        <v>4</v>
      </c>
      <c r="P271" s="313">
        <f>IFERROR(Wyniki_ankiet[[#This Row],[Wielkość zużycia węgla w tonach (jeśli występuje)]]*1000/Wyniki_ankiet[[#This Row],[Powierzchnia ogrzewana w m2]],)</f>
        <v>22.222222222222221</v>
      </c>
      <c r="Q271" s="309">
        <v>0</v>
      </c>
      <c r="R271" s="312">
        <v>3000</v>
      </c>
      <c r="S271" s="312">
        <f>IFERROR(Wyniki_ankiet[[#This Row],[Wielkość zużycia drewna w kg (jeśli występuje)]]/Wyniki_ankiet[[#This Row],[Powierzchnia ogrzewana w m2]],)</f>
        <v>16.666666666666668</v>
      </c>
      <c r="T271" s="309">
        <v>0</v>
      </c>
      <c r="U271" s="309"/>
      <c r="V271" s="309">
        <f>IFERROR(Wyniki_ankiet[[#This Row],[Olej opałowy zużycie w litrach]]/Wyniki_ankiet[[#This Row],[Powierzchnia ogrzewana w m2]],)</f>
        <v>0</v>
      </c>
      <c r="X271" s="309" t="s">
        <v>442</v>
      </c>
      <c r="Y271" s="309" t="s">
        <v>225</v>
      </c>
      <c r="AA271" s="309" t="s">
        <v>444</v>
      </c>
      <c r="AB271" s="309">
        <f>IF(AND(Wyniki_ankiet[[#This Row],[Wielkość zużycia węgla w tonach (jeśli występuje)]]&gt;0,Wyniki_ankiet[[#This Row],[Wielkość zużycia drewna w kg (jeśli występuje)]]&gt;0),1,)</f>
        <v>1</v>
      </c>
      <c r="AC271" s="309">
        <f>IF(AND(Wyniki_ankiet[[#This Row],[Wielkość zużycia węgla w tonach (jeśli występuje)]]&gt;0,Wyniki_ankiet[[#This Row],[Wielkość zużycia drewna w kg (jeśli występuje)]]=0),1,)</f>
        <v>0</v>
      </c>
      <c r="AD271" s="309">
        <f>IF(AND(Wyniki_ankiet[[#This Row],[Wielkość zużycia drewna w kg (jeśli występuje)]]&gt;0,Wyniki_ankiet[[#This Row],[Wielkość zużycia węgla w tonach (jeśli występuje)]]=0),1,)</f>
        <v>0</v>
      </c>
      <c r="AE271" s="309">
        <f>IF(Wyniki_ankiet[[#This Row],[Wielkość zużycia gazu w m3 (jeśli występuje)]]&gt;0,1,)</f>
        <v>0</v>
      </c>
      <c r="AF271" s="309"/>
    </row>
    <row r="272" spans="1:32" ht="15.75" hidden="1" customHeight="1">
      <c r="A272" s="309" t="s">
        <v>510</v>
      </c>
      <c r="B272" s="309" t="s">
        <v>226</v>
      </c>
      <c r="C272" s="299">
        <f>SUM(BUD_MIESZK_A!U276:U438)</f>
        <v>0</v>
      </c>
      <c r="D272" s="309" t="s">
        <v>442</v>
      </c>
      <c r="E272" s="309" t="s">
        <v>443</v>
      </c>
      <c r="F272" s="299">
        <v>180</v>
      </c>
      <c r="G272" s="299">
        <v>180</v>
      </c>
      <c r="H272" s="299">
        <v>1955</v>
      </c>
      <c r="I272" s="309" t="s">
        <v>444</v>
      </c>
      <c r="J272" s="309" t="s">
        <v>444</v>
      </c>
      <c r="K272" s="309" t="s">
        <v>445</v>
      </c>
      <c r="L272" s="309" t="s">
        <v>446</v>
      </c>
      <c r="M272" s="309" t="s">
        <v>451</v>
      </c>
      <c r="N272" s="309" t="s">
        <v>455</v>
      </c>
      <c r="O272" s="309">
        <v>4</v>
      </c>
      <c r="P272" s="313">
        <f>IFERROR(Wyniki_ankiet[[#This Row],[Wielkość zużycia węgla w tonach (jeśli występuje)]]*1000/Wyniki_ankiet[[#This Row],[Powierzchnia ogrzewana w m2]],)</f>
        <v>22.222222222222221</v>
      </c>
      <c r="Q272" s="309">
        <v>0</v>
      </c>
      <c r="R272" s="312">
        <v>3000</v>
      </c>
      <c r="S272" s="312">
        <f>IFERROR(Wyniki_ankiet[[#This Row],[Wielkość zużycia drewna w kg (jeśli występuje)]]/Wyniki_ankiet[[#This Row],[Powierzchnia ogrzewana w m2]],)</f>
        <v>16.666666666666668</v>
      </c>
      <c r="T272" s="309">
        <v>0</v>
      </c>
      <c r="U272" s="309"/>
      <c r="V272" s="309">
        <f>IFERROR(Wyniki_ankiet[[#This Row],[Olej opałowy zużycie w litrach]]/Wyniki_ankiet[[#This Row],[Powierzchnia ogrzewana w m2]],)</f>
        <v>0</v>
      </c>
      <c r="X272" s="309" t="s">
        <v>442</v>
      </c>
      <c r="Y272" s="309" t="s">
        <v>225</v>
      </c>
      <c r="AA272" s="309" t="s">
        <v>444</v>
      </c>
      <c r="AB272" s="309">
        <f>IF(AND(Wyniki_ankiet[[#This Row],[Wielkość zużycia węgla w tonach (jeśli występuje)]]&gt;0,Wyniki_ankiet[[#This Row],[Wielkość zużycia drewna w kg (jeśli występuje)]]&gt;0),1,)</f>
        <v>1</v>
      </c>
      <c r="AC272" s="309">
        <f>IF(AND(Wyniki_ankiet[[#This Row],[Wielkość zużycia węgla w tonach (jeśli występuje)]]&gt;0,Wyniki_ankiet[[#This Row],[Wielkość zużycia drewna w kg (jeśli występuje)]]=0),1,)</f>
        <v>0</v>
      </c>
      <c r="AD272" s="309">
        <f>IF(AND(Wyniki_ankiet[[#This Row],[Wielkość zużycia drewna w kg (jeśli występuje)]]&gt;0,Wyniki_ankiet[[#This Row],[Wielkość zużycia węgla w tonach (jeśli występuje)]]=0),1,)</f>
        <v>0</v>
      </c>
      <c r="AE272" s="309">
        <f>IF(Wyniki_ankiet[[#This Row],[Wielkość zużycia gazu w m3 (jeśli występuje)]]&gt;0,1,)</f>
        <v>0</v>
      </c>
      <c r="AF272" s="309"/>
    </row>
    <row r="273" spans="1:32" ht="15.75" hidden="1" customHeight="1">
      <c r="A273" s="309">
        <v>269</v>
      </c>
      <c r="B273" s="309" t="s">
        <v>226</v>
      </c>
      <c r="C273" s="299">
        <f>SUM(BUD_MIESZK_A!U277:U439)</f>
        <v>0</v>
      </c>
      <c r="D273" s="309" t="s">
        <v>225</v>
      </c>
      <c r="E273" s="309" t="s">
        <v>443</v>
      </c>
      <c r="F273" s="299">
        <v>200</v>
      </c>
      <c r="G273" s="299">
        <v>180</v>
      </c>
      <c r="H273" s="299">
        <v>1980</v>
      </c>
      <c r="I273" s="309" t="s">
        <v>444</v>
      </c>
      <c r="J273" s="309" t="s">
        <v>444</v>
      </c>
      <c r="K273" s="309" t="s">
        <v>445</v>
      </c>
      <c r="L273" s="309" t="s">
        <v>446</v>
      </c>
      <c r="M273" s="309" t="s">
        <v>451</v>
      </c>
      <c r="N273" s="309" t="s">
        <v>455</v>
      </c>
      <c r="O273" s="309">
        <v>5</v>
      </c>
      <c r="P273" s="313">
        <f>IFERROR(Wyniki_ankiet[[#This Row],[Wielkość zużycia węgla w tonach (jeśli występuje)]]*1000/Wyniki_ankiet[[#This Row],[Powierzchnia ogrzewana w m2]],)</f>
        <v>27.777777777777779</v>
      </c>
      <c r="Q273" s="309">
        <v>0</v>
      </c>
      <c r="R273" s="312">
        <v>100</v>
      </c>
      <c r="S273" s="312">
        <f>IFERROR(Wyniki_ankiet[[#This Row],[Wielkość zużycia drewna w kg (jeśli występuje)]]/Wyniki_ankiet[[#This Row],[Powierzchnia ogrzewana w m2]],)</f>
        <v>0.55555555555555558</v>
      </c>
      <c r="T273" s="309">
        <v>0</v>
      </c>
      <c r="U273" s="309"/>
      <c r="V273" s="309">
        <f>IFERROR(Wyniki_ankiet[[#This Row],[Olej opałowy zużycie w litrach]]/Wyniki_ankiet[[#This Row],[Powierzchnia ogrzewana w m2]],)</f>
        <v>0</v>
      </c>
      <c r="X273" s="309" t="s">
        <v>442</v>
      </c>
      <c r="Y273" s="309" t="s">
        <v>225</v>
      </c>
      <c r="AA273" s="309" t="s">
        <v>444</v>
      </c>
      <c r="AB273" s="309">
        <f>IF(AND(Wyniki_ankiet[[#This Row],[Wielkość zużycia węgla w tonach (jeśli występuje)]]&gt;0,Wyniki_ankiet[[#This Row],[Wielkość zużycia drewna w kg (jeśli występuje)]]&gt;0),1,)</f>
        <v>1</v>
      </c>
      <c r="AC273" s="309">
        <f>IF(AND(Wyniki_ankiet[[#This Row],[Wielkość zużycia węgla w tonach (jeśli występuje)]]&gt;0,Wyniki_ankiet[[#This Row],[Wielkość zużycia drewna w kg (jeśli występuje)]]=0),1,)</f>
        <v>0</v>
      </c>
      <c r="AD273" s="309">
        <f>IF(AND(Wyniki_ankiet[[#This Row],[Wielkość zużycia drewna w kg (jeśli występuje)]]&gt;0,Wyniki_ankiet[[#This Row],[Wielkość zużycia węgla w tonach (jeśli występuje)]]=0),1,)</f>
        <v>0</v>
      </c>
      <c r="AE273" s="309">
        <f>IF(Wyniki_ankiet[[#This Row],[Wielkość zużycia gazu w m3 (jeśli występuje)]]&gt;0,1,)</f>
        <v>0</v>
      </c>
      <c r="AF273" s="309"/>
    </row>
    <row r="274" spans="1:32" ht="15.75" hidden="1" customHeight="1">
      <c r="A274" s="309">
        <v>270</v>
      </c>
      <c r="B274" s="309" t="s">
        <v>226</v>
      </c>
      <c r="C274" s="299">
        <f>SUM(BUD_MIESZK_A!U278:U440)</f>
        <v>0</v>
      </c>
      <c r="D274" s="309" t="s">
        <v>444</v>
      </c>
      <c r="E274" s="309" t="s">
        <v>443</v>
      </c>
      <c r="F274" s="299">
        <v>100</v>
      </c>
      <c r="G274" s="299">
        <v>100</v>
      </c>
      <c r="H274" s="299">
        <v>1982</v>
      </c>
      <c r="I274" s="309" t="s">
        <v>442</v>
      </c>
      <c r="J274" s="309" t="s">
        <v>442</v>
      </c>
      <c r="K274" s="309" t="s">
        <v>445</v>
      </c>
      <c r="L274" s="309" t="s">
        <v>446</v>
      </c>
      <c r="M274" s="314" t="s">
        <v>473</v>
      </c>
      <c r="N274" s="309" t="s">
        <v>457</v>
      </c>
      <c r="O274" s="309">
        <v>5</v>
      </c>
      <c r="P274" s="313">
        <f>IFERROR(Wyniki_ankiet[[#This Row],[Wielkość zużycia węgla w tonach (jeśli występuje)]]*1000/Wyniki_ankiet[[#This Row],[Powierzchnia ogrzewana w m2]],)</f>
        <v>50</v>
      </c>
      <c r="Q274" s="309">
        <v>0</v>
      </c>
      <c r="R274" s="312">
        <v>500</v>
      </c>
      <c r="S274" s="312">
        <f>IFERROR(Wyniki_ankiet[[#This Row],[Wielkość zużycia drewna w kg (jeśli występuje)]]/Wyniki_ankiet[[#This Row],[Powierzchnia ogrzewana w m2]],)</f>
        <v>5</v>
      </c>
      <c r="T274" s="309">
        <v>0</v>
      </c>
      <c r="U274" s="309"/>
      <c r="V274" s="309">
        <f>IFERROR(Wyniki_ankiet[[#This Row],[Olej opałowy zużycie w litrach]]/Wyniki_ankiet[[#This Row],[Powierzchnia ogrzewana w m2]],)</f>
        <v>0</v>
      </c>
      <c r="W274" s="309">
        <v>600</v>
      </c>
      <c r="X274" s="309" t="s">
        <v>442</v>
      </c>
      <c r="Y274" s="309" t="s">
        <v>225</v>
      </c>
      <c r="AA274" s="309" t="s">
        <v>444</v>
      </c>
      <c r="AB274" s="309">
        <f>IF(AND(Wyniki_ankiet[[#This Row],[Wielkość zużycia węgla w tonach (jeśli występuje)]]&gt;0,Wyniki_ankiet[[#This Row],[Wielkość zużycia drewna w kg (jeśli występuje)]]&gt;0),1,)</f>
        <v>1</v>
      </c>
      <c r="AC274" s="309">
        <f>IF(AND(Wyniki_ankiet[[#This Row],[Wielkość zużycia węgla w tonach (jeśli występuje)]]&gt;0,Wyniki_ankiet[[#This Row],[Wielkość zużycia drewna w kg (jeśli występuje)]]=0),1,)</f>
        <v>0</v>
      </c>
      <c r="AD274" s="309">
        <f>IF(AND(Wyniki_ankiet[[#This Row],[Wielkość zużycia drewna w kg (jeśli występuje)]]&gt;0,Wyniki_ankiet[[#This Row],[Wielkość zużycia węgla w tonach (jeśli występuje)]]=0),1,)</f>
        <v>0</v>
      </c>
      <c r="AE274" s="309">
        <f>IF(Wyniki_ankiet[[#This Row],[Wielkość zużycia gazu w m3 (jeśli występuje)]]&gt;0,1,)</f>
        <v>0</v>
      </c>
      <c r="AF274" s="309"/>
    </row>
    <row r="275" spans="1:32" ht="15.75" customHeight="1">
      <c r="A275" s="309">
        <v>271</v>
      </c>
      <c r="B275" s="309" t="s">
        <v>226</v>
      </c>
      <c r="C275" s="299">
        <f>SUM(BUD_MIESZK_A!U279:U441)</f>
        <v>0</v>
      </c>
      <c r="D275" s="309" t="s">
        <v>442</v>
      </c>
      <c r="E275" s="309" t="s">
        <v>443</v>
      </c>
      <c r="F275" s="299">
        <v>120</v>
      </c>
      <c r="G275" s="299">
        <v>120</v>
      </c>
      <c r="H275" s="299">
        <v>2002</v>
      </c>
      <c r="I275" s="309" t="s">
        <v>444</v>
      </c>
      <c r="J275" s="309" t="s">
        <v>444</v>
      </c>
      <c r="K275" s="309" t="s">
        <v>464</v>
      </c>
      <c r="L275" s="309" t="s">
        <v>446</v>
      </c>
      <c r="M275" s="309" t="s">
        <v>451</v>
      </c>
      <c r="N275" s="309" t="s">
        <v>452</v>
      </c>
      <c r="O275" s="309">
        <v>2.5</v>
      </c>
      <c r="P275" s="313">
        <f>IFERROR(Wyniki_ankiet[[#This Row],[Wielkość zużycia węgla w tonach (jeśli występuje)]]*1000/Wyniki_ankiet[[#This Row],[Powierzchnia ogrzewana w m2]],)</f>
        <v>20.833333333333332</v>
      </c>
      <c r="Q275" s="309">
        <v>0</v>
      </c>
      <c r="R275" s="312"/>
      <c r="S275" s="312">
        <f>IFERROR(Wyniki_ankiet[[#This Row],[Wielkość zużycia drewna w kg (jeśli występuje)]]/Wyniki_ankiet[[#This Row],[Powierzchnia ogrzewana w m2]],)</f>
        <v>0</v>
      </c>
      <c r="T275" s="309">
        <v>0</v>
      </c>
      <c r="U275" s="309"/>
      <c r="V275" s="309">
        <f>IFERROR(Wyniki_ankiet[[#This Row],[Olej opałowy zużycie w litrach]]/Wyniki_ankiet[[#This Row],[Powierzchnia ogrzewana w m2]],)</f>
        <v>0</v>
      </c>
      <c r="X275" s="309" t="s">
        <v>442</v>
      </c>
      <c r="Y275" s="309" t="s">
        <v>225</v>
      </c>
      <c r="AA275" s="309" t="s">
        <v>442</v>
      </c>
      <c r="AB275" s="309">
        <f>IF(AND(Wyniki_ankiet[[#This Row],[Wielkość zużycia węgla w tonach (jeśli występuje)]]&gt;0,Wyniki_ankiet[[#This Row],[Wielkość zużycia drewna w kg (jeśli występuje)]]&gt;0),1,)</f>
        <v>0</v>
      </c>
      <c r="AC275" s="309">
        <f>IF(AND(Wyniki_ankiet[[#This Row],[Wielkość zużycia węgla w tonach (jeśli występuje)]]&gt;0,Wyniki_ankiet[[#This Row],[Wielkość zużycia drewna w kg (jeśli występuje)]]=0),1,)</f>
        <v>1</v>
      </c>
      <c r="AD275" s="309">
        <f>IF(AND(Wyniki_ankiet[[#This Row],[Wielkość zużycia drewna w kg (jeśli występuje)]]&gt;0,Wyniki_ankiet[[#This Row],[Wielkość zużycia węgla w tonach (jeśli występuje)]]=0),1,)</f>
        <v>0</v>
      </c>
      <c r="AE275" s="309">
        <f>IF(Wyniki_ankiet[[#This Row],[Wielkość zużycia gazu w m3 (jeśli występuje)]]&gt;0,1,)</f>
        <v>0</v>
      </c>
      <c r="AF275" s="309"/>
    </row>
    <row r="276" spans="1:32" ht="15.75" hidden="1" customHeight="1">
      <c r="A276" s="309">
        <v>272</v>
      </c>
      <c r="B276" s="309" t="s">
        <v>226</v>
      </c>
      <c r="C276" s="299">
        <f>SUM(BUD_MIESZK_A!U280:U442)</f>
        <v>0</v>
      </c>
      <c r="D276" s="309" t="s">
        <v>442</v>
      </c>
      <c r="E276" s="309" t="s">
        <v>466</v>
      </c>
      <c r="F276" s="299">
        <v>40</v>
      </c>
      <c r="G276" s="299">
        <v>40</v>
      </c>
      <c r="H276" s="299">
        <v>1984</v>
      </c>
      <c r="I276" s="309" t="s">
        <v>442</v>
      </c>
      <c r="J276" s="309" t="s">
        <v>442</v>
      </c>
      <c r="K276" s="309" t="s">
        <v>454</v>
      </c>
      <c r="L276" s="309" t="s">
        <v>446</v>
      </c>
      <c r="M276" s="314" t="s">
        <v>473</v>
      </c>
      <c r="N276" s="309" t="s">
        <v>476</v>
      </c>
      <c r="O276" s="309"/>
      <c r="P276" s="313">
        <f>IFERROR(Wyniki_ankiet[[#This Row],[Wielkość zużycia węgla w tonach (jeśli występuje)]]*1000/Wyniki_ankiet[[#This Row],[Powierzchnia ogrzewana w m2]],)</f>
        <v>0</v>
      </c>
      <c r="Q276" s="309">
        <v>0</v>
      </c>
      <c r="R276" s="312">
        <v>3600</v>
      </c>
      <c r="S276" s="312">
        <f>IFERROR(Wyniki_ankiet[[#This Row],[Wielkość zużycia drewna w kg (jeśli występuje)]]/Wyniki_ankiet[[#This Row],[Powierzchnia ogrzewana w m2]],)</f>
        <v>90</v>
      </c>
      <c r="T276" s="309">
        <v>0</v>
      </c>
      <c r="U276" s="309"/>
      <c r="V276" s="309">
        <f>IFERROR(Wyniki_ankiet[[#This Row],[Olej opałowy zużycie w litrach]]/Wyniki_ankiet[[#This Row],[Powierzchnia ogrzewana w m2]],)</f>
        <v>0</v>
      </c>
      <c r="X276" s="309" t="s">
        <v>442</v>
      </c>
      <c r="Y276" s="309" t="s">
        <v>225</v>
      </c>
      <c r="AA276" s="309" t="s">
        <v>444</v>
      </c>
      <c r="AB276" s="309">
        <f>IF(AND(Wyniki_ankiet[[#This Row],[Wielkość zużycia węgla w tonach (jeśli występuje)]]&gt;0,Wyniki_ankiet[[#This Row],[Wielkość zużycia drewna w kg (jeśli występuje)]]&gt;0),1,)</f>
        <v>0</v>
      </c>
      <c r="AC276" s="309">
        <f>IF(AND(Wyniki_ankiet[[#This Row],[Wielkość zużycia węgla w tonach (jeśli występuje)]]&gt;0,Wyniki_ankiet[[#This Row],[Wielkość zużycia drewna w kg (jeśli występuje)]]=0),1,)</f>
        <v>0</v>
      </c>
      <c r="AD276" s="309">
        <f>IF(AND(Wyniki_ankiet[[#This Row],[Wielkość zużycia drewna w kg (jeśli występuje)]]&gt;0,Wyniki_ankiet[[#This Row],[Wielkość zużycia węgla w tonach (jeśli występuje)]]=0),1,)</f>
        <v>1</v>
      </c>
      <c r="AE276" s="309">
        <f>IF(Wyniki_ankiet[[#This Row],[Wielkość zużycia gazu w m3 (jeśli występuje)]]&gt;0,1,)</f>
        <v>0</v>
      </c>
      <c r="AF276" s="309"/>
    </row>
    <row r="277" spans="1:32" ht="15.75" hidden="1" customHeight="1">
      <c r="A277" s="309">
        <v>273</v>
      </c>
      <c r="B277" s="309" t="s">
        <v>226</v>
      </c>
      <c r="C277" s="299">
        <f>SUM(BUD_MIESZK_A!U281:U443)</f>
        <v>0</v>
      </c>
      <c r="D277" s="309" t="s">
        <v>225</v>
      </c>
      <c r="E277" s="309" t="s">
        <v>443</v>
      </c>
      <c r="F277" s="299">
        <v>800</v>
      </c>
      <c r="G277" s="299">
        <v>709</v>
      </c>
      <c r="H277" s="299">
        <v>1978</v>
      </c>
      <c r="I277" s="309" t="s">
        <v>442</v>
      </c>
      <c r="J277" s="309" t="s">
        <v>442</v>
      </c>
      <c r="K277" s="309" t="s">
        <v>464</v>
      </c>
      <c r="L277" s="309" t="s">
        <v>446</v>
      </c>
      <c r="M277" s="309" t="s">
        <v>451</v>
      </c>
      <c r="N277" s="309" t="s">
        <v>455</v>
      </c>
      <c r="O277" s="309">
        <v>7</v>
      </c>
      <c r="P277" s="313">
        <f>IFERROR(Wyniki_ankiet[[#This Row],[Wielkość zużycia węgla w tonach (jeśli występuje)]]*1000/Wyniki_ankiet[[#This Row],[Powierzchnia ogrzewana w m2]],)</f>
        <v>9.873060648801129</v>
      </c>
      <c r="Q277" s="309">
        <v>0</v>
      </c>
      <c r="R277" s="312">
        <v>2000</v>
      </c>
      <c r="S277" s="312">
        <f>IFERROR(Wyniki_ankiet[[#This Row],[Wielkość zużycia drewna w kg (jeśli występuje)]]/Wyniki_ankiet[[#This Row],[Powierzchnia ogrzewana w m2]],)</f>
        <v>2.8208744710860367</v>
      </c>
      <c r="T277" s="309">
        <v>0</v>
      </c>
      <c r="U277" s="309"/>
      <c r="V277" s="309">
        <f>IFERROR(Wyniki_ankiet[[#This Row],[Olej opałowy zużycie w litrach]]/Wyniki_ankiet[[#This Row],[Powierzchnia ogrzewana w m2]],)</f>
        <v>0</v>
      </c>
      <c r="X277" s="309" t="s">
        <v>442</v>
      </c>
      <c r="Y277" s="309" t="s">
        <v>225</v>
      </c>
      <c r="AA277" s="309" t="s">
        <v>444</v>
      </c>
      <c r="AB277" s="309">
        <f>IF(AND(Wyniki_ankiet[[#This Row],[Wielkość zużycia węgla w tonach (jeśli występuje)]]&gt;0,Wyniki_ankiet[[#This Row],[Wielkość zużycia drewna w kg (jeśli występuje)]]&gt;0),1,)</f>
        <v>1</v>
      </c>
      <c r="AC277" s="309">
        <f>IF(AND(Wyniki_ankiet[[#This Row],[Wielkość zużycia węgla w tonach (jeśli występuje)]]&gt;0,Wyniki_ankiet[[#This Row],[Wielkość zużycia drewna w kg (jeśli występuje)]]=0),1,)</f>
        <v>0</v>
      </c>
      <c r="AD277" s="309">
        <f>IF(AND(Wyniki_ankiet[[#This Row],[Wielkość zużycia drewna w kg (jeśli występuje)]]&gt;0,Wyniki_ankiet[[#This Row],[Wielkość zużycia węgla w tonach (jeśli występuje)]]=0),1,)</f>
        <v>0</v>
      </c>
      <c r="AE277" s="309">
        <f>IF(Wyniki_ankiet[[#This Row],[Wielkość zużycia gazu w m3 (jeśli występuje)]]&gt;0,1,)</f>
        <v>0</v>
      </c>
      <c r="AF277" s="309"/>
    </row>
    <row r="278" spans="1:32" ht="15.75" hidden="1" customHeight="1">
      <c r="A278" s="309">
        <v>274</v>
      </c>
      <c r="B278" s="309" t="s">
        <v>226</v>
      </c>
      <c r="C278" s="299">
        <f>SUM(BUD_MIESZK_A!U282:U444)</f>
        <v>0</v>
      </c>
      <c r="D278" s="309" t="s">
        <v>442</v>
      </c>
      <c r="E278" s="309" t="s">
        <v>443</v>
      </c>
      <c r="F278" s="309" t="s">
        <v>225</v>
      </c>
      <c r="G278" s="309" t="s">
        <v>225</v>
      </c>
      <c r="H278" s="309" t="s">
        <v>225</v>
      </c>
      <c r="I278" s="309" t="s">
        <v>444</v>
      </c>
      <c r="J278" s="309" t="s">
        <v>444</v>
      </c>
      <c r="K278" s="309" t="s">
        <v>454</v>
      </c>
      <c r="L278" s="309" t="s">
        <v>446</v>
      </c>
      <c r="M278" s="309" t="s">
        <v>494</v>
      </c>
      <c r="N278" s="309" t="s">
        <v>476</v>
      </c>
      <c r="O278" s="309"/>
      <c r="P278" s="313">
        <f>IFERROR(Wyniki_ankiet[[#This Row],[Wielkość zużycia węgla w tonach (jeśli występuje)]]*1000/Wyniki_ankiet[[#This Row],[Powierzchnia ogrzewana w m2]],)</f>
        <v>0</v>
      </c>
      <c r="Q278" s="309">
        <v>0</v>
      </c>
      <c r="R278" s="312">
        <v>12000</v>
      </c>
      <c r="S278" s="312">
        <f>IFERROR(Wyniki_ankiet[[#This Row],[Wielkość zużycia drewna w kg (jeśli występuje)]]/Wyniki_ankiet[[#This Row],[Powierzchnia ogrzewana w m2]],)</f>
        <v>0</v>
      </c>
      <c r="T278" s="309">
        <v>0</v>
      </c>
      <c r="U278" s="309"/>
      <c r="V278" s="309">
        <f>IFERROR(Wyniki_ankiet[[#This Row],[Olej opałowy zużycie w litrach]]/Wyniki_ankiet[[#This Row],[Powierzchnia ogrzewana w m2]],)</f>
        <v>0</v>
      </c>
      <c r="X278" s="309" t="s">
        <v>442</v>
      </c>
      <c r="Y278" s="309" t="s">
        <v>225</v>
      </c>
      <c r="AA278" s="309" t="s">
        <v>442</v>
      </c>
      <c r="AB278" s="309">
        <f>IF(AND(Wyniki_ankiet[[#This Row],[Wielkość zużycia węgla w tonach (jeśli występuje)]]&gt;0,Wyniki_ankiet[[#This Row],[Wielkość zużycia drewna w kg (jeśli występuje)]]&gt;0),1,)</f>
        <v>0</v>
      </c>
      <c r="AC278" s="309">
        <f>IF(AND(Wyniki_ankiet[[#This Row],[Wielkość zużycia węgla w tonach (jeśli występuje)]]&gt;0,Wyniki_ankiet[[#This Row],[Wielkość zużycia drewna w kg (jeśli występuje)]]=0),1,)</f>
        <v>0</v>
      </c>
      <c r="AD278" s="309">
        <f>IF(AND(Wyniki_ankiet[[#This Row],[Wielkość zużycia drewna w kg (jeśli występuje)]]&gt;0,Wyniki_ankiet[[#This Row],[Wielkość zużycia węgla w tonach (jeśli występuje)]]=0),1,)</f>
        <v>1</v>
      </c>
      <c r="AE278" s="309">
        <f>IF(Wyniki_ankiet[[#This Row],[Wielkość zużycia gazu w m3 (jeśli występuje)]]&gt;0,1,)</f>
        <v>0</v>
      </c>
      <c r="AF278" s="309"/>
    </row>
    <row r="279" spans="1:32" ht="15.75" customHeight="1">
      <c r="A279" s="309">
        <v>275</v>
      </c>
      <c r="B279" s="309" t="s">
        <v>226</v>
      </c>
      <c r="C279" s="299">
        <f>SUM(BUD_MIESZK_A!U283:U445)</f>
        <v>0</v>
      </c>
      <c r="D279" s="309" t="s">
        <v>442</v>
      </c>
      <c r="E279" s="309" t="s">
        <v>443</v>
      </c>
      <c r="F279" s="299">
        <v>100</v>
      </c>
      <c r="G279" s="299">
        <v>98</v>
      </c>
      <c r="H279" s="309">
        <v>1980</v>
      </c>
      <c r="I279" s="309" t="s">
        <v>444</v>
      </c>
      <c r="J279" s="309" t="s">
        <v>444</v>
      </c>
      <c r="K279" s="309" t="s">
        <v>445</v>
      </c>
      <c r="L279" s="309" t="s">
        <v>446</v>
      </c>
      <c r="M279" s="314" t="s">
        <v>473</v>
      </c>
      <c r="N279" s="309" t="s">
        <v>452</v>
      </c>
      <c r="O279" s="309">
        <v>2</v>
      </c>
      <c r="P279" s="313">
        <f>IFERROR(Wyniki_ankiet[[#This Row],[Wielkość zużycia węgla w tonach (jeśli występuje)]]*1000/Wyniki_ankiet[[#This Row],[Powierzchnia ogrzewana w m2]],)</f>
        <v>20.408163265306122</v>
      </c>
      <c r="Q279" s="309">
        <v>0</v>
      </c>
      <c r="R279" s="312"/>
      <c r="S279" s="312">
        <f>IFERROR(Wyniki_ankiet[[#This Row],[Wielkość zużycia drewna w kg (jeśli występuje)]]/Wyniki_ankiet[[#This Row],[Powierzchnia ogrzewana w m2]],)</f>
        <v>0</v>
      </c>
      <c r="T279" s="309">
        <v>0</v>
      </c>
      <c r="U279" s="309"/>
      <c r="V279" s="309">
        <f>IFERROR(Wyniki_ankiet[[#This Row],[Olej opałowy zużycie w litrach]]/Wyniki_ankiet[[#This Row],[Powierzchnia ogrzewana w m2]],)</f>
        <v>0</v>
      </c>
      <c r="X279" s="309" t="s">
        <v>442</v>
      </c>
      <c r="Y279" s="309" t="s">
        <v>225</v>
      </c>
      <c r="AA279" s="309" t="s">
        <v>444</v>
      </c>
      <c r="AB279" s="309">
        <f>IF(AND(Wyniki_ankiet[[#This Row],[Wielkość zużycia węgla w tonach (jeśli występuje)]]&gt;0,Wyniki_ankiet[[#This Row],[Wielkość zużycia drewna w kg (jeśli występuje)]]&gt;0),1,)</f>
        <v>0</v>
      </c>
      <c r="AC279" s="309">
        <f>IF(AND(Wyniki_ankiet[[#This Row],[Wielkość zużycia węgla w tonach (jeśli występuje)]]&gt;0,Wyniki_ankiet[[#This Row],[Wielkość zużycia drewna w kg (jeśli występuje)]]=0),1,)</f>
        <v>1</v>
      </c>
      <c r="AD279" s="309">
        <f>IF(AND(Wyniki_ankiet[[#This Row],[Wielkość zużycia drewna w kg (jeśli występuje)]]&gt;0,Wyniki_ankiet[[#This Row],[Wielkość zużycia węgla w tonach (jeśli występuje)]]=0),1,)</f>
        <v>0</v>
      </c>
      <c r="AE279" s="309">
        <f>IF(Wyniki_ankiet[[#This Row],[Wielkość zużycia gazu w m3 (jeśli występuje)]]&gt;0,1,)</f>
        <v>0</v>
      </c>
      <c r="AF279" s="309"/>
    </row>
    <row r="280" spans="1:32" ht="15.75" customHeight="1">
      <c r="A280" s="309">
        <v>276</v>
      </c>
      <c r="B280" s="309" t="s">
        <v>226</v>
      </c>
      <c r="C280" s="299">
        <f>SUM(BUD_MIESZK_A!U284:U446)</f>
        <v>0</v>
      </c>
      <c r="D280" s="309" t="s">
        <v>442</v>
      </c>
      <c r="E280" s="309" t="s">
        <v>443</v>
      </c>
      <c r="F280" s="299">
        <v>100</v>
      </c>
      <c r="G280" s="299">
        <v>100</v>
      </c>
      <c r="H280" s="309" t="s">
        <v>225</v>
      </c>
      <c r="I280" s="309" t="s">
        <v>442</v>
      </c>
      <c r="J280" s="309" t="s">
        <v>442</v>
      </c>
      <c r="K280" s="309" t="s">
        <v>445</v>
      </c>
      <c r="L280" s="309" t="s">
        <v>446</v>
      </c>
      <c r="M280" s="309" t="s">
        <v>451</v>
      </c>
      <c r="N280" s="309" t="s">
        <v>452</v>
      </c>
      <c r="O280" s="309">
        <v>3</v>
      </c>
      <c r="P280" s="313">
        <f>IFERROR(Wyniki_ankiet[[#This Row],[Wielkość zużycia węgla w tonach (jeśli występuje)]]*1000/Wyniki_ankiet[[#This Row],[Powierzchnia ogrzewana w m2]],)</f>
        <v>30</v>
      </c>
      <c r="Q280" s="309">
        <v>0</v>
      </c>
      <c r="R280" s="312"/>
      <c r="S280" s="312">
        <f>IFERROR(Wyniki_ankiet[[#This Row],[Wielkość zużycia drewna w kg (jeśli występuje)]]/Wyniki_ankiet[[#This Row],[Powierzchnia ogrzewana w m2]],)</f>
        <v>0</v>
      </c>
      <c r="T280" s="309">
        <v>0</v>
      </c>
      <c r="U280" s="309"/>
      <c r="V280" s="309">
        <f>IFERROR(Wyniki_ankiet[[#This Row],[Olej opałowy zużycie w litrach]]/Wyniki_ankiet[[#This Row],[Powierzchnia ogrzewana w m2]],)</f>
        <v>0</v>
      </c>
      <c r="X280" s="309" t="s">
        <v>442</v>
      </c>
      <c r="Y280" s="309" t="s">
        <v>225</v>
      </c>
      <c r="AA280" s="309" t="s">
        <v>442</v>
      </c>
      <c r="AB280" s="309">
        <f>IF(AND(Wyniki_ankiet[[#This Row],[Wielkość zużycia węgla w tonach (jeśli występuje)]]&gt;0,Wyniki_ankiet[[#This Row],[Wielkość zużycia drewna w kg (jeśli występuje)]]&gt;0),1,)</f>
        <v>0</v>
      </c>
      <c r="AC280" s="309">
        <f>IF(AND(Wyniki_ankiet[[#This Row],[Wielkość zużycia węgla w tonach (jeśli występuje)]]&gt;0,Wyniki_ankiet[[#This Row],[Wielkość zużycia drewna w kg (jeśli występuje)]]=0),1,)</f>
        <v>1</v>
      </c>
      <c r="AD280" s="309">
        <f>IF(AND(Wyniki_ankiet[[#This Row],[Wielkość zużycia drewna w kg (jeśli występuje)]]&gt;0,Wyniki_ankiet[[#This Row],[Wielkość zużycia węgla w tonach (jeśli występuje)]]=0),1,)</f>
        <v>0</v>
      </c>
      <c r="AE280" s="309">
        <f>IF(Wyniki_ankiet[[#This Row],[Wielkość zużycia gazu w m3 (jeśli występuje)]]&gt;0,1,)</f>
        <v>0</v>
      </c>
      <c r="AF280" s="309"/>
    </row>
    <row r="281" spans="1:32" ht="15.75" customHeight="1">
      <c r="A281" s="309">
        <v>277</v>
      </c>
      <c r="B281" s="309" t="s">
        <v>226</v>
      </c>
      <c r="C281" s="299">
        <f>SUM(BUD_MIESZK_A!U285:U447)</f>
        <v>0</v>
      </c>
      <c r="D281" s="309" t="s">
        <v>442</v>
      </c>
      <c r="E281" s="309" t="s">
        <v>443</v>
      </c>
      <c r="F281" s="299">
        <v>80</v>
      </c>
      <c r="G281" s="299">
        <v>80</v>
      </c>
      <c r="H281" s="309" t="s">
        <v>225</v>
      </c>
      <c r="I281" s="309" t="s">
        <v>444</v>
      </c>
      <c r="J281" s="309" t="s">
        <v>444</v>
      </c>
      <c r="K281" s="309" t="s">
        <v>454</v>
      </c>
      <c r="L281" s="309" t="s">
        <v>446</v>
      </c>
      <c r="M281" s="314" t="s">
        <v>473</v>
      </c>
      <c r="N281" s="309" t="s">
        <v>452</v>
      </c>
      <c r="O281" s="309">
        <v>4</v>
      </c>
      <c r="P281" s="313">
        <f>IFERROR(Wyniki_ankiet[[#This Row],[Wielkość zużycia węgla w tonach (jeśli występuje)]]*1000/Wyniki_ankiet[[#This Row],[Powierzchnia ogrzewana w m2]],)</f>
        <v>50</v>
      </c>
      <c r="Q281" s="309">
        <v>0</v>
      </c>
      <c r="R281" s="312"/>
      <c r="S281" s="312">
        <f>IFERROR(Wyniki_ankiet[[#This Row],[Wielkość zużycia drewna w kg (jeśli występuje)]]/Wyniki_ankiet[[#This Row],[Powierzchnia ogrzewana w m2]],)</f>
        <v>0</v>
      </c>
      <c r="T281" s="309">
        <v>0</v>
      </c>
      <c r="U281" s="309"/>
      <c r="V281" s="309">
        <f>IFERROR(Wyniki_ankiet[[#This Row],[Olej opałowy zużycie w litrach]]/Wyniki_ankiet[[#This Row],[Powierzchnia ogrzewana w m2]],)</f>
        <v>0</v>
      </c>
      <c r="X281" s="309" t="s">
        <v>442</v>
      </c>
      <c r="Y281" s="309" t="s">
        <v>225</v>
      </c>
      <c r="AA281" s="309" t="s">
        <v>442</v>
      </c>
      <c r="AB281" s="309">
        <f>IF(AND(Wyniki_ankiet[[#This Row],[Wielkość zużycia węgla w tonach (jeśli występuje)]]&gt;0,Wyniki_ankiet[[#This Row],[Wielkość zużycia drewna w kg (jeśli występuje)]]&gt;0),1,)</f>
        <v>0</v>
      </c>
      <c r="AC281" s="309">
        <f>IF(AND(Wyniki_ankiet[[#This Row],[Wielkość zużycia węgla w tonach (jeśli występuje)]]&gt;0,Wyniki_ankiet[[#This Row],[Wielkość zużycia drewna w kg (jeśli występuje)]]=0),1,)</f>
        <v>1</v>
      </c>
      <c r="AD281" s="309">
        <f>IF(AND(Wyniki_ankiet[[#This Row],[Wielkość zużycia drewna w kg (jeśli występuje)]]&gt;0,Wyniki_ankiet[[#This Row],[Wielkość zużycia węgla w tonach (jeśli występuje)]]=0),1,)</f>
        <v>0</v>
      </c>
      <c r="AE281" s="309">
        <f>IF(Wyniki_ankiet[[#This Row],[Wielkość zużycia gazu w m3 (jeśli występuje)]]&gt;0,1,)</f>
        <v>0</v>
      </c>
      <c r="AF281" s="309"/>
    </row>
    <row r="282" spans="1:32" ht="15.75" customHeight="1">
      <c r="A282" s="309">
        <v>278</v>
      </c>
      <c r="B282" s="309" t="s">
        <v>226</v>
      </c>
      <c r="C282" s="299">
        <f>SUM(BUD_MIESZK_A!U286:U448)</f>
        <v>0</v>
      </c>
      <c r="D282" s="309" t="s">
        <v>442</v>
      </c>
      <c r="E282" s="309" t="s">
        <v>450</v>
      </c>
      <c r="F282" s="299">
        <v>145</v>
      </c>
      <c r="G282" s="299">
        <v>130</v>
      </c>
      <c r="H282" s="299">
        <v>1997</v>
      </c>
      <c r="I282" s="309" t="s">
        <v>444</v>
      </c>
      <c r="J282" s="309" t="s">
        <v>444</v>
      </c>
      <c r="K282" s="309" t="s">
        <v>445</v>
      </c>
      <c r="L282" s="309" t="s">
        <v>446</v>
      </c>
      <c r="M282" s="309" t="s">
        <v>451</v>
      </c>
      <c r="N282" s="309" t="s">
        <v>452</v>
      </c>
      <c r="O282" s="309">
        <v>4.5</v>
      </c>
      <c r="P282" s="313">
        <f>IFERROR(Wyniki_ankiet[[#This Row],[Wielkość zużycia węgla w tonach (jeśli występuje)]]*1000/Wyniki_ankiet[[#This Row],[Powierzchnia ogrzewana w m2]],)</f>
        <v>34.615384615384613</v>
      </c>
      <c r="Q282" s="309">
        <v>0</v>
      </c>
      <c r="R282" s="312"/>
      <c r="S282" s="312">
        <f>IFERROR(Wyniki_ankiet[[#This Row],[Wielkość zużycia drewna w kg (jeśli występuje)]]/Wyniki_ankiet[[#This Row],[Powierzchnia ogrzewana w m2]],)</f>
        <v>0</v>
      </c>
      <c r="T282" s="309">
        <v>0</v>
      </c>
      <c r="U282" s="309"/>
      <c r="V282" s="309">
        <f>IFERROR(Wyniki_ankiet[[#This Row],[Olej opałowy zużycie w litrach]]/Wyniki_ankiet[[#This Row],[Powierzchnia ogrzewana w m2]],)</f>
        <v>0</v>
      </c>
      <c r="X282" s="309" t="s">
        <v>442</v>
      </c>
      <c r="Y282" s="309" t="s">
        <v>225</v>
      </c>
      <c r="AA282" s="309" t="s">
        <v>442</v>
      </c>
      <c r="AB282" s="309">
        <f>IF(AND(Wyniki_ankiet[[#This Row],[Wielkość zużycia węgla w tonach (jeśli występuje)]]&gt;0,Wyniki_ankiet[[#This Row],[Wielkość zużycia drewna w kg (jeśli występuje)]]&gt;0),1,)</f>
        <v>0</v>
      </c>
      <c r="AC282" s="309">
        <f>IF(AND(Wyniki_ankiet[[#This Row],[Wielkość zużycia węgla w tonach (jeśli występuje)]]&gt;0,Wyniki_ankiet[[#This Row],[Wielkość zużycia drewna w kg (jeśli występuje)]]=0),1,)</f>
        <v>1</v>
      </c>
      <c r="AD282" s="309">
        <f>IF(AND(Wyniki_ankiet[[#This Row],[Wielkość zużycia drewna w kg (jeśli występuje)]]&gt;0,Wyniki_ankiet[[#This Row],[Wielkość zużycia węgla w tonach (jeśli występuje)]]=0),1,)</f>
        <v>0</v>
      </c>
      <c r="AE282" s="309">
        <f>IF(Wyniki_ankiet[[#This Row],[Wielkość zużycia gazu w m3 (jeśli występuje)]]&gt;0,1,)</f>
        <v>0</v>
      </c>
      <c r="AF282" s="309"/>
    </row>
    <row r="283" spans="1:32" ht="15.75" customHeight="1">
      <c r="A283" s="309">
        <v>279</v>
      </c>
      <c r="B283" s="309" t="s">
        <v>226</v>
      </c>
      <c r="C283" s="299">
        <f>SUM(BUD_MIESZK_A!U287:U449)</f>
        <v>0</v>
      </c>
      <c r="D283" s="309" t="s">
        <v>442</v>
      </c>
      <c r="E283" s="309" t="s">
        <v>450</v>
      </c>
      <c r="F283" s="299">
        <v>180</v>
      </c>
      <c r="G283" s="299">
        <v>180</v>
      </c>
      <c r="H283" s="299">
        <v>1985</v>
      </c>
      <c r="I283" s="309" t="s">
        <v>444</v>
      </c>
      <c r="J283" s="309" t="s">
        <v>444</v>
      </c>
      <c r="K283" s="309" t="s">
        <v>445</v>
      </c>
      <c r="L283" s="309" t="s">
        <v>446</v>
      </c>
      <c r="M283" s="314" t="s">
        <v>473</v>
      </c>
      <c r="N283" s="309" t="s">
        <v>511</v>
      </c>
      <c r="O283" s="309">
        <v>3</v>
      </c>
      <c r="P283" s="313">
        <f>IFERROR(Wyniki_ankiet[[#This Row],[Wielkość zużycia węgla w tonach (jeśli występuje)]]*1000/Wyniki_ankiet[[#This Row],[Powierzchnia ogrzewana w m2]],)</f>
        <v>16.666666666666668</v>
      </c>
      <c r="Q283" s="309">
        <v>0</v>
      </c>
      <c r="R283" s="312"/>
      <c r="S283" s="312">
        <f>IFERROR(Wyniki_ankiet[[#This Row],[Wielkość zużycia drewna w kg (jeśli występuje)]]/Wyniki_ankiet[[#This Row],[Powierzchnia ogrzewana w m2]],)</f>
        <v>0</v>
      </c>
      <c r="T283" s="309">
        <v>0</v>
      </c>
      <c r="U283" s="309"/>
      <c r="V283" s="309">
        <f>IFERROR(Wyniki_ankiet[[#This Row],[Olej opałowy zużycie w litrach]]/Wyniki_ankiet[[#This Row],[Powierzchnia ogrzewana w m2]],)</f>
        <v>0</v>
      </c>
      <c r="W283" s="309">
        <v>3800</v>
      </c>
      <c r="X283" s="309" t="s">
        <v>442</v>
      </c>
      <c r="Y283" s="309" t="s">
        <v>225</v>
      </c>
      <c r="AA283" s="309" t="s">
        <v>442</v>
      </c>
      <c r="AB283" s="309">
        <f>IF(AND(Wyniki_ankiet[[#This Row],[Wielkość zużycia węgla w tonach (jeśli występuje)]]&gt;0,Wyniki_ankiet[[#This Row],[Wielkość zużycia drewna w kg (jeśli występuje)]]&gt;0),1,)</f>
        <v>0</v>
      </c>
      <c r="AC283" s="309">
        <f>IF(AND(Wyniki_ankiet[[#This Row],[Wielkość zużycia węgla w tonach (jeśli występuje)]]&gt;0,Wyniki_ankiet[[#This Row],[Wielkość zużycia drewna w kg (jeśli występuje)]]=0),1,)</f>
        <v>1</v>
      </c>
      <c r="AD283" s="309">
        <f>IF(AND(Wyniki_ankiet[[#This Row],[Wielkość zużycia drewna w kg (jeśli występuje)]]&gt;0,Wyniki_ankiet[[#This Row],[Wielkość zużycia węgla w tonach (jeśli występuje)]]=0),1,)</f>
        <v>0</v>
      </c>
      <c r="AE283" s="309">
        <f>IF(Wyniki_ankiet[[#This Row],[Wielkość zużycia gazu w m3 (jeśli występuje)]]&gt;0,1,)</f>
        <v>0</v>
      </c>
      <c r="AF283" s="309"/>
    </row>
    <row r="284" spans="1:32" ht="15.75" hidden="1" customHeight="1">
      <c r="A284" s="309">
        <v>280</v>
      </c>
      <c r="B284" s="309" t="s">
        <v>226</v>
      </c>
      <c r="C284" s="299">
        <f>SUM(BUD_MIESZK_A!U288:U450)</f>
        <v>0</v>
      </c>
      <c r="D284" s="309" t="s">
        <v>442</v>
      </c>
      <c r="E284" s="309" t="s">
        <v>443</v>
      </c>
      <c r="F284" s="299">
        <v>180</v>
      </c>
      <c r="G284" s="299">
        <v>180</v>
      </c>
      <c r="H284" s="299">
        <v>2005</v>
      </c>
      <c r="I284" s="309" t="s">
        <v>444</v>
      </c>
      <c r="J284" s="309" t="s">
        <v>444</v>
      </c>
      <c r="K284" s="309" t="s">
        <v>445</v>
      </c>
      <c r="L284" s="309" t="s">
        <v>446</v>
      </c>
      <c r="M284" s="309" t="s">
        <v>451</v>
      </c>
      <c r="N284" s="309" t="s">
        <v>512</v>
      </c>
      <c r="O284" s="309">
        <v>3</v>
      </c>
      <c r="P284" s="313">
        <f>IFERROR(Wyniki_ankiet[[#This Row],[Wielkość zużycia węgla w tonach (jeśli występuje)]]*1000/Wyniki_ankiet[[#This Row],[Powierzchnia ogrzewana w m2]],)</f>
        <v>16.666666666666668</v>
      </c>
      <c r="Q284" s="309">
        <v>0</v>
      </c>
      <c r="R284" s="312">
        <v>300</v>
      </c>
      <c r="S284" s="312">
        <f>IFERROR(Wyniki_ankiet[[#This Row],[Wielkość zużycia drewna w kg (jeśli występuje)]]/Wyniki_ankiet[[#This Row],[Powierzchnia ogrzewana w m2]],)</f>
        <v>1.6666666666666667</v>
      </c>
      <c r="T284" s="309" t="s">
        <v>488</v>
      </c>
      <c r="U284" s="309"/>
      <c r="V284" s="309">
        <f>IFERROR(Wyniki_ankiet[[#This Row],[Olej opałowy zużycie w litrach]]/Wyniki_ankiet[[#This Row],[Powierzchnia ogrzewana w m2]],)</f>
        <v>0</v>
      </c>
      <c r="W284" s="309">
        <v>3200</v>
      </c>
      <c r="X284" s="309" t="s">
        <v>442</v>
      </c>
      <c r="Y284" s="309" t="s">
        <v>225</v>
      </c>
      <c r="AA284" s="309" t="s">
        <v>442</v>
      </c>
      <c r="AB284" s="309">
        <f>IF(AND(Wyniki_ankiet[[#This Row],[Wielkość zużycia węgla w tonach (jeśli występuje)]]&gt;0,Wyniki_ankiet[[#This Row],[Wielkość zużycia drewna w kg (jeśli występuje)]]&gt;0),1,)</f>
        <v>1</v>
      </c>
      <c r="AC284" s="309">
        <f>IF(AND(Wyniki_ankiet[[#This Row],[Wielkość zużycia węgla w tonach (jeśli występuje)]]&gt;0,Wyniki_ankiet[[#This Row],[Wielkość zużycia drewna w kg (jeśli występuje)]]=0),1,)</f>
        <v>0</v>
      </c>
      <c r="AD284" s="309">
        <f>IF(AND(Wyniki_ankiet[[#This Row],[Wielkość zużycia drewna w kg (jeśli występuje)]]&gt;0,Wyniki_ankiet[[#This Row],[Wielkość zużycia węgla w tonach (jeśli występuje)]]=0),1,)</f>
        <v>0</v>
      </c>
      <c r="AE284" s="309">
        <f>IF(Wyniki_ankiet[[#This Row],[Wielkość zużycia gazu w m3 (jeśli występuje)]]&gt;0,1,)</f>
        <v>0</v>
      </c>
      <c r="AF284" s="309"/>
    </row>
    <row r="285" spans="1:32" ht="15.75" hidden="1" customHeight="1">
      <c r="A285" s="309">
        <v>281</v>
      </c>
      <c r="B285" s="309" t="s">
        <v>226</v>
      </c>
      <c r="C285" s="299">
        <f>SUM(BUD_MIESZK_A!U289:U451)</f>
        <v>0</v>
      </c>
      <c r="D285" s="309" t="s">
        <v>442</v>
      </c>
      <c r="E285" s="309" t="s">
        <v>450</v>
      </c>
      <c r="F285" s="299">
        <v>70</v>
      </c>
      <c r="G285" s="299">
        <v>70</v>
      </c>
      <c r="H285" s="309" t="s">
        <v>225</v>
      </c>
      <c r="I285" s="309" t="s">
        <v>442</v>
      </c>
      <c r="J285" s="309" t="s">
        <v>444</v>
      </c>
      <c r="K285" s="309" t="s">
        <v>445</v>
      </c>
      <c r="L285" s="309" t="s">
        <v>446</v>
      </c>
      <c r="M285" s="314" t="s">
        <v>473</v>
      </c>
      <c r="N285" s="309" t="s">
        <v>455</v>
      </c>
      <c r="O285" s="309">
        <v>1</v>
      </c>
      <c r="P285" s="313">
        <f>IFERROR(Wyniki_ankiet[[#This Row],[Wielkość zużycia węgla w tonach (jeśli występuje)]]*1000/Wyniki_ankiet[[#This Row],[Powierzchnia ogrzewana w m2]],)</f>
        <v>14.285714285714286</v>
      </c>
      <c r="Q285" s="309">
        <v>0</v>
      </c>
      <c r="R285" s="312">
        <v>1000</v>
      </c>
      <c r="S285" s="312">
        <f>IFERROR(Wyniki_ankiet[[#This Row],[Wielkość zużycia drewna w kg (jeśli występuje)]]/Wyniki_ankiet[[#This Row],[Powierzchnia ogrzewana w m2]],)</f>
        <v>14.285714285714286</v>
      </c>
      <c r="T285" s="309">
        <v>0</v>
      </c>
      <c r="U285" s="309"/>
      <c r="V285" s="309">
        <f>IFERROR(Wyniki_ankiet[[#This Row],[Olej opałowy zużycie w litrach]]/Wyniki_ankiet[[#This Row],[Powierzchnia ogrzewana w m2]],)</f>
        <v>0</v>
      </c>
      <c r="X285" s="309" t="s">
        <v>442</v>
      </c>
      <c r="Y285" s="309" t="s">
        <v>225</v>
      </c>
      <c r="AA285" s="309" t="s">
        <v>444</v>
      </c>
      <c r="AB285" s="309">
        <f>IF(AND(Wyniki_ankiet[[#This Row],[Wielkość zużycia węgla w tonach (jeśli występuje)]]&gt;0,Wyniki_ankiet[[#This Row],[Wielkość zużycia drewna w kg (jeśli występuje)]]&gt;0),1,)</f>
        <v>1</v>
      </c>
      <c r="AC285" s="309">
        <f>IF(AND(Wyniki_ankiet[[#This Row],[Wielkość zużycia węgla w tonach (jeśli występuje)]]&gt;0,Wyniki_ankiet[[#This Row],[Wielkość zużycia drewna w kg (jeśli występuje)]]=0),1,)</f>
        <v>0</v>
      </c>
      <c r="AD285" s="309">
        <f>IF(AND(Wyniki_ankiet[[#This Row],[Wielkość zużycia drewna w kg (jeśli występuje)]]&gt;0,Wyniki_ankiet[[#This Row],[Wielkość zużycia węgla w tonach (jeśli występuje)]]=0),1,)</f>
        <v>0</v>
      </c>
      <c r="AE285" s="309">
        <f>IF(Wyniki_ankiet[[#This Row],[Wielkość zużycia gazu w m3 (jeśli występuje)]]&gt;0,1,)</f>
        <v>0</v>
      </c>
      <c r="AF285" s="309"/>
    </row>
    <row r="286" spans="1:32" ht="15.75" customHeight="1">
      <c r="A286" s="309">
        <v>282</v>
      </c>
      <c r="B286" s="309" t="s">
        <v>226</v>
      </c>
      <c r="C286" s="299">
        <f>SUM(BUD_MIESZK_A!U290:U452)</f>
        <v>0</v>
      </c>
      <c r="D286" s="309" t="s">
        <v>442</v>
      </c>
      <c r="E286" s="309" t="s">
        <v>443</v>
      </c>
      <c r="F286" s="299">
        <v>180</v>
      </c>
      <c r="G286" s="299">
        <v>160</v>
      </c>
      <c r="H286" s="299">
        <v>1992</v>
      </c>
      <c r="I286" s="309" t="s">
        <v>442</v>
      </c>
      <c r="J286" s="309" t="s">
        <v>444</v>
      </c>
      <c r="K286" s="309" t="s">
        <v>445</v>
      </c>
      <c r="L286" s="309" t="s">
        <v>446</v>
      </c>
      <c r="M286" s="309" t="s">
        <v>447</v>
      </c>
      <c r="N286" s="309" t="s">
        <v>452</v>
      </c>
      <c r="O286" s="309">
        <v>3</v>
      </c>
      <c r="P286" s="313">
        <f>IFERROR(Wyniki_ankiet[[#This Row],[Wielkość zużycia węgla w tonach (jeśli występuje)]]*1000/Wyniki_ankiet[[#This Row],[Powierzchnia ogrzewana w m2]],)</f>
        <v>18.75</v>
      </c>
      <c r="Q286" s="309">
        <v>0</v>
      </c>
      <c r="R286" s="312"/>
      <c r="S286" s="312">
        <f>IFERROR(Wyniki_ankiet[[#This Row],[Wielkość zużycia drewna w kg (jeśli występuje)]]/Wyniki_ankiet[[#This Row],[Powierzchnia ogrzewana w m2]],)</f>
        <v>0</v>
      </c>
      <c r="T286" s="309">
        <v>0</v>
      </c>
      <c r="U286" s="309"/>
      <c r="V286" s="309">
        <f>IFERROR(Wyniki_ankiet[[#This Row],[Olej opałowy zużycie w litrach]]/Wyniki_ankiet[[#This Row],[Powierzchnia ogrzewana w m2]],)</f>
        <v>0</v>
      </c>
      <c r="X286" s="309" t="s">
        <v>442</v>
      </c>
      <c r="Y286" s="309" t="s">
        <v>225</v>
      </c>
      <c r="AA286" s="309" t="s">
        <v>444</v>
      </c>
      <c r="AB286" s="309">
        <f>IF(AND(Wyniki_ankiet[[#This Row],[Wielkość zużycia węgla w tonach (jeśli występuje)]]&gt;0,Wyniki_ankiet[[#This Row],[Wielkość zużycia drewna w kg (jeśli występuje)]]&gt;0),1,)</f>
        <v>0</v>
      </c>
      <c r="AC286" s="309">
        <f>IF(AND(Wyniki_ankiet[[#This Row],[Wielkość zużycia węgla w tonach (jeśli występuje)]]&gt;0,Wyniki_ankiet[[#This Row],[Wielkość zużycia drewna w kg (jeśli występuje)]]=0),1,)</f>
        <v>1</v>
      </c>
      <c r="AD286" s="309">
        <f>IF(AND(Wyniki_ankiet[[#This Row],[Wielkość zużycia drewna w kg (jeśli występuje)]]&gt;0,Wyniki_ankiet[[#This Row],[Wielkość zużycia węgla w tonach (jeśli występuje)]]=0),1,)</f>
        <v>0</v>
      </c>
      <c r="AE286" s="309">
        <f>IF(Wyniki_ankiet[[#This Row],[Wielkość zużycia gazu w m3 (jeśli występuje)]]&gt;0,1,)</f>
        <v>0</v>
      </c>
      <c r="AF286" s="309"/>
    </row>
    <row r="287" spans="1:32" ht="15.75" customHeight="1">
      <c r="A287" s="309">
        <v>283</v>
      </c>
      <c r="B287" s="309" t="s">
        <v>226</v>
      </c>
      <c r="C287" s="299">
        <f>SUM(BUD_MIESZK_A!U291:U453)</f>
        <v>0</v>
      </c>
      <c r="D287" s="309" t="s">
        <v>442</v>
      </c>
      <c r="E287" s="309" t="s">
        <v>443</v>
      </c>
      <c r="F287" s="299">
        <v>48</v>
      </c>
      <c r="G287" s="299">
        <v>48</v>
      </c>
      <c r="H287" s="309" t="s">
        <v>225</v>
      </c>
      <c r="I287" s="309" t="s">
        <v>444</v>
      </c>
      <c r="J287" s="309" t="s">
        <v>444</v>
      </c>
      <c r="K287" s="309" t="s">
        <v>445</v>
      </c>
      <c r="L287" s="309" t="s">
        <v>513</v>
      </c>
      <c r="M287" s="309" t="s">
        <v>490</v>
      </c>
      <c r="N287" s="309" t="s">
        <v>514</v>
      </c>
      <c r="O287" s="309">
        <v>2</v>
      </c>
      <c r="P287" s="313">
        <f>IFERROR(Wyniki_ankiet[[#This Row],[Wielkość zużycia węgla w tonach (jeśli występuje)]]*1000/Wyniki_ankiet[[#This Row],[Powierzchnia ogrzewana w m2]],)</f>
        <v>41.666666666666664</v>
      </c>
      <c r="Q287" s="299">
        <v>24</v>
      </c>
      <c r="R287" s="312"/>
      <c r="S287" s="312">
        <f>IFERROR(Wyniki_ankiet[[#This Row],[Wielkość zużycia drewna w kg (jeśli występuje)]]/Wyniki_ankiet[[#This Row],[Powierzchnia ogrzewana w m2]],)</f>
        <v>0</v>
      </c>
      <c r="T287" s="309">
        <v>0</v>
      </c>
      <c r="U287" s="309"/>
      <c r="V287" s="309">
        <f>IFERROR(Wyniki_ankiet[[#This Row],[Olej opałowy zużycie w litrach]]/Wyniki_ankiet[[#This Row],[Powierzchnia ogrzewana w m2]],)</f>
        <v>0</v>
      </c>
      <c r="W287" s="309">
        <v>228</v>
      </c>
      <c r="X287" s="309" t="s">
        <v>442</v>
      </c>
      <c r="Y287" s="309" t="s">
        <v>225</v>
      </c>
      <c r="AA287" s="309" t="s">
        <v>444</v>
      </c>
      <c r="AB287" s="309">
        <f>IF(AND(Wyniki_ankiet[[#This Row],[Wielkość zużycia węgla w tonach (jeśli występuje)]]&gt;0,Wyniki_ankiet[[#This Row],[Wielkość zużycia drewna w kg (jeśli występuje)]]&gt;0),1,)</f>
        <v>0</v>
      </c>
      <c r="AC287" s="309">
        <f>IF(AND(Wyniki_ankiet[[#This Row],[Wielkość zużycia węgla w tonach (jeśli występuje)]]&gt;0,Wyniki_ankiet[[#This Row],[Wielkość zużycia drewna w kg (jeśli występuje)]]=0),1,)</f>
        <v>1</v>
      </c>
      <c r="AD287" s="309">
        <f>IF(AND(Wyniki_ankiet[[#This Row],[Wielkość zużycia drewna w kg (jeśli występuje)]]&gt;0,Wyniki_ankiet[[#This Row],[Wielkość zużycia węgla w tonach (jeśli występuje)]]=0),1,)</f>
        <v>0</v>
      </c>
      <c r="AE287" s="309">
        <f>IF(Wyniki_ankiet[[#This Row],[Wielkość zużycia gazu w m3 (jeśli występuje)]]&gt;0,1,)</f>
        <v>1</v>
      </c>
      <c r="AF287" s="309"/>
    </row>
    <row r="288" spans="1:32" ht="15.75" hidden="1" customHeight="1">
      <c r="A288" s="309">
        <v>284</v>
      </c>
      <c r="B288" s="309" t="s">
        <v>226</v>
      </c>
      <c r="C288" s="299">
        <f>SUM(BUD_MIESZK_A!U292:U454)</f>
        <v>0</v>
      </c>
      <c r="D288" s="309" t="s">
        <v>442</v>
      </c>
      <c r="E288" s="309" t="s">
        <v>443</v>
      </c>
      <c r="F288" s="299">
        <v>110</v>
      </c>
      <c r="G288" s="299">
        <v>110</v>
      </c>
      <c r="H288" s="309" t="s">
        <v>225</v>
      </c>
      <c r="I288" s="309" t="s">
        <v>444</v>
      </c>
      <c r="J288" s="309" t="s">
        <v>444</v>
      </c>
      <c r="K288" s="309" t="s">
        <v>445</v>
      </c>
      <c r="L288" s="309" t="s">
        <v>446</v>
      </c>
      <c r="M288" s="314" t="s">
        <v>473</v>
      </c>
      <c r="N288" s="309" t="s">
        <v>455</v>
      </c>
      <c r="O288" s="309">
        <v>1</v>
      </c>
      <c r="P288" s="313">
        <f>IFERROR(Wyniki_ankiet[[#This Row],[Wielkość zużycia węgla w tonach (jeśli występuje)]]*1000/Wyniki_ankiet[[#This Row],[Powierzchnia ogrzewana w m2]],)</f>
        <v>9.0909090909090917</v>
      </c>
      <c r="Q288" s="309">
        <v>0</v>
      </c>
      <c r="R288" s="312">
        <v>6000</v>
      </c>
      <c r="S288" s="312">
        <f>IFERROR(Wyniki_ankiet[[#This Row],[Wielkość zużycia drewna w kg (jeśli występuje)]]/Wyniki_ankiet[[#This Row],[Powierzchnia ogrzewana w m2]],)</f>
        <v>54.545454545454547</v>
      </c>
      <c r="T288" s="309">
        <v>0</v>
      </c>
      <c r="U288" s="309"/>
      <c r="V288" s="309">
        <f>IFERROR(Wyniki_ankiet[[#This Row],[Olej opałowy zużycie w litrach]]/Wyniki_ankiet[[#This Row],[Powierzchnia ogrzewana w m2]],)</f>
        <v>0</v>
      </c>
      <c r="X288" s="309" t="s">
        <v>442</v>
      </c>
      <c r="Y288" s="309" t="s">
        <v>225</v>
      </c>
      <c r="AA288" s="309" t="s">
        <v>444</v>
      </c>
      <c r="AB288" s="309">
        <f>IF(AND(Wyniki_ankiet[[#This Row],[Wielkość zużycia węgla w tonach (jeśli występuje)]]&gt;0,Wyniki_ankiet[[#This Row],[Wielkość zużycia drewna w kg (jeśli występuje)]]&gt;0),1,)</f>
        <v>1</v>
      </c>
      <c r="AC288" s="309">
        <f>IF(AND(Wyniki_ankiet[[#This Row],[Wielkość zużycia węgla w tonach (jeśli występuje)]]&gt;0,Wyniki_ankiet[[#This Row],[Wielkość zużycia drewna w kg (jeśli występuje)]]=0),1,)</f>
        <v>0</v>
      </c>
      <c r="AD288" s="309">
        <f>IF(AND(Wyniki_ankiet[[#This Row],[Wielkość zużycia drewna w kg (jeśli występuje)]]&gt;0,Wyniki_ankiet[[#This Row],[Wielkość zużycia węgla w tonach (jeśli występuje)]]=0),1,)</f>
        <v>0</v>
      </c>
      <c r="AE288" s="309">
        <f>IF(Wyniki_ankiet[[#This Row],[Wielkość zużycia gazu w m3 (jeśli występuje)]]&gt;0,1,)</f>
        <v>0</v>
      </c>
      <c r="AF288" s="309"/>
    </row>
    <row r="289" spans="1:32" ht="15.75" customHeight="1">
      <c r="A289" s="309">
        <v>285</v>
      </c>
      <c r="B289" s="309" t="s">
        <v>226</v>
      </c>
      <c r="C289" s="299">
        <f>SUM(BUD_MIESZK_A!U293:U455)</f>
        <v>0</v>
      </c>
      <c r="D289" s="309" t="s">
        <v>442</v>
      </c>
      <c r="E289" s="309" t="s">
        <v>443</v>
      </c>
      <c r="F289" s="299">
        <v>180</v>
      </c>
      <c r="G289" s="299">
        <v>160</v>
      </c>
      <c r="H289" s="299">
        <v>1978</v>
      </c>
      <c r="I289" s="309" t="s">
        <v>442</v>
      </c>
      <c r="J289" s="309" t="s">
        <v>442</v>
      </c>
      <c r="K289" s="309" t="s">
        <v>445</v>
      </c>
      <c r="L289" s="309" t="s">
        <v>446</v>
      </c>
      <c r="M289" s="314" t="s">
        <v>473</v>
      </c>
      <c r="N289" s="309" t="s">
        <v>52</v>
      </c>
      <c r="O289" s="309"/>
      <c r="P289" s="313">
        <f>IFERROR(Wyniki_ankiet[[#This Row],[Wielkość zużycia węgla w tonach (jeśli występuje)]]*1000/Wyniki_ankiet[[#This Row],[Powierzchnia ogrzewana w m2]],)</f>
        <v>0</v>
      </c>
      <c r="Q289" s="309">
        <v>0</v>
      </c>
      <c r="R289" s="312"/>
      <c r="S289" s="312">
        <f>IFERROR(Wyniki_ankiet[[#This Row],[Wielkość zużycia drewna w kg (jeśli występuje)]]/Wyniki_ankiet[[#This Row],[Powierzchnia ogrzewana w m2]],)</f>
        <v>0</v>
      </c>
      <c r="T289" s="309" t="s">
        <v>493</v>
      </c>
      <c r="U289" s="309"/>
      <c r="V289" s="309">
        <f>IFERROR(Wyniki_ankiet[[#This Row],[Olej opałowy zużycie w litrach]]/Wyniki_ankiet[[#This Row],[Powierzchnia ogrzewana w m2]],)</f>
        <v>0</v>
      </c>
      <c r="X289" s="309" t="s">
        <v>442</v>
      </c>
      <c r="Y289" s="309" t="s">
        <v>225</v>
      </c>
      <c r="AA289" s="309" t="s">
        <v>444</v>
      </c>
      <c r="AB289" s="309">
        <f>IF(AND(Wyniki_ankiet[[#This Row],[Wielkość zużycia węgla w tonach (jeśli występuje)]]&gt;0,Wyniki_ankiet[[#This Row],[Wielkość zużycia drewna w kg (jeśli występuje)]]&gt;0),1,)</f>
        <v>0</v>
      </c>
      <c r="AC289" s="309">
        <f>IF(AND(Wyniki_ankiet[[#This Row],[Wielkość zużycia węgla w tonach (jeśli występuje)]]&gt;0,Wyniki_ankiet[[#This Row],[Wielkość zużycia drewna w kg (jeśli występuje)]]=0),1,)</f>
        <v>0</v>
      </c>
      <c r="AD289" s="309">
        <f>IF(AND(Wyniki_ankiet[[#This Row],[Wielkość zużycia drewna w kg (jeśli występuje)]]&gt;0,Wyniki_ankiet[[#This Row],[Wielkość zużycia węgla w tonach (jeśli występuje)]]=0),1,)</f>
        <v>0</v>
      </c>
      <c r="AE289" s="309">
        <f>IF(Wyniki_ankiet[[#This Row],[Wielkość zużycia gazu w m3 (jeśli występuje)]]&gt;0,1,)</f>
        <v>0</v>
      </c>
      <c r="AF289" s="309"/>
    </row>
    <row r="290" spans="1:32" ht="15.75" hidden="1" customHeight="1">
      <c r="A290" s="309">
        <v>286</v>
      </c>
      <c r="B290" s="309" t="s">
        <v>226</v>
      </c>
      <c r="C290" s="299">
        <f>SUM(BUD_MIESZK_A!U294:U456)</f>
        <v>0</v>
      </c>
      <c r="D290" s="309" t="s">
        <v>225</v>
      </c>
      <c r="E290" s="309" t="s">
        <v>443</v>
      </c>
      <c r="F290" s="299">
        <v>130</v>
      </c>
      <c r="G290" s="299">
        <v>130</v>
      </c>
      <c r="H290" s="299">
        <v>2001</v>
      </c>
      <c r="I290" s="309" t="s">
        <v>444</v>
      </c>
      <c r="J290" s="309" t="s">
        <v>444</v>
      </c>
      <c r="K290" s="309" t="s">
        <v>445</v>
      </c>
      <c r="L290" s="309" t="s">
        <v>446</v>
      </c>
      <c r="M290" s="309" t="s">
        <v>498</v>
      </c>
      <c r="N290" s="309" t="s">
        <v>455</v>
      </c>
      <c r="O290" s="309">
        <v>0.5</v>
      </c>
      <c r="P290" s="313">
        <f>IFERROR(Wyniki_ankiet[[#This Row],[Wielkość zużycia węgla w tonach (jeśli występuje)]]*1000/Wyniki_ankiet[[#This Row],[Powierzchnia ogrzewana w m2]],)</f>
        <v>3.8461538461538463</v>
      </c>
      <c r="Q290" s="309">
        <v>0</v>
      </c>
      <c r="R290" s="312">
        <v>4800</v>
      </c>
      <c r="S290" s="312">
        <f>IFERROR(Wyniki_ankiet[[#This Row],[Wielkość zużycia drewna w kg (jeśli występuje)]]/Wyniki_ankiet[[#This Row],[Powierzchnia ogrzewana w m2]],)</f>
        <v>36.92307692307692</v>
      </c>
      <c r="T290" s="309">
        <v>0</v>
      </c>
      <c r="U290" s="309"/>
      <c r="V290" s="309">
        <f>IFERROR(Wyniki_ankiet[[#This Row],[Olej opałowy zużycie w litrach]]/Wyniki_ankiet[[#This Row],[Powierzchnia ogrzewana w m2]],)</f>
        <v>0</v>
      </c>
      <c r="X290" s="309" t="s">
        <v>442</v>
      </c>
      <c r="Y290" s="309" t="s">
        <v>225</v>
      </c>
      <c r="AA290" s="309" t="s">
        <v>442</v>
      </c>
      <c r="AB290" s="309">
        <f>IF(AND(Wyniki_ankiet[[#This Row],[Wielkość zużycia węgla w tonach (jeśli występuje)]]&gt;0,Wyniki_ankiet[[#This Row],[Wielkość zużycia drewna w kg (jeśli występuje)]]&gt;0),1,)</f>
        <v>1</v>
      </c>
      <c r="AC290" s="309">
        <f>IF(AND(Wyniki_ankiet[[#This Row],[Wielkość zużycia węgla w tonach (jeśli występuje)]]&gt;0,Wyniki_ankiet[[#This Row],[Wielkość zużycia drewna w kg (jeśli występuje)]]=0),1,)</f>
        <v>0</v>
      </c>
      <c r="AD290" s="309">
        <f>IF(AND(Wyniki_ankiet[[#This Row],[Wielkość zużycia drewna w kg (jeśli występuje)]]&gt;0,Wyniki_ankiet[[#This Row],[Wielkość zużycia węgla w tonach (jeśli występuje)]]=0),1,)</f>
        <v>0</v>
      </c>
      <c r="AE290" s="309">
        <f>IF(Wyniki_ankiet[[#This Row],[Wielkość zużycia gazu w m3 (jeśli występuje)]]&gt;0,1,)</f>
        <v>0</v>
      </c>
      <c r="AF290" s="309"/>
    </row>
    <row r="291" spans="1:32" ht="15.75" customHeight="1">
      <c r="A291" s="309">
        <v>287</v>
      </c>
      <c r="B291" s="309" t="s">
        <v>226</v>
      </c>
      <c r="C291" s="299">
        <f>SUM(BUD_MIESZK_A!U295:U457)</f>
        <v>0</v>
      </c>
      <c r="D291" s="309" t="s">
        <v>442</v>
      </c>
      <c r="E291" s="309" t="s">
        <v>443</v>
      </c>
      <c r="F291" s="299">
        <v>100</v>
      </c>
      <c r="G291" s="299">
        <v>100</v>
      </c>
      <c r="H291" s="309" t="s">
        <v>225</v>
      </c>
      <c r="I291" s="309" t="s">
        <v>444</v>
      </c>
      <c r="J291" s="309" t="s">
        <v>442</v>
      </c>
      <c r="K291" s="309" t="s">
        <v>445</v>
      </c>
      <c r="L291" s="309" t="s">
        <v>446</v>
      </c>
      <c r="M291" s="314" t="s">
        <v>473</v>
      </c>
      <c r="N291" s="309" t="s">
        <v>452</v>
      </c>
      <c r="O291" s="309">
        <v>5</v>
      </c>
      <c r="P291" s="313">
        <f>IFERROR(Wyniki_ankiet[[#This Row],[Wielkość zużycia węgla w tonach (jeśli występuje)]]*1000/Wyniki_ankiet[[#This Row],[Powierzchnia ogrzewana w m2]],)</f>
        <v>50</v>
      </c>
      <c r="Q291" s="309">
        <v>0</v>
      </c>
      <c r="R291" s="312"/>
      <c r="S291" s="312">
        <f>IFERROR(Wyniki_ankiet[[#This Row],[Wielkość zużycia drewna w kg (jeśli występuje)]]/Wyniki_ankiet[[#This Row],[Powierzchnia ogrzewana w m2]],)</f>
        <v>0</v>
      </c>
      <c r="T291" s="309">
        <v>0</v>
      </c>
      <c r="U291" s="309"/>
      <c r="V291" s="309">
        <f>IFERROR(Wyniki_ankiet[[#This Row],[Olej opałowy zużycie w litrach]]/Wyniki_ankiet[[#This Row],[Powierzchnia ogrzewana w m2]],)</f>
        <v>0</v>
      </c>
      <c r="X291" s="309" t="s">
        <v>442</v>
      </c>
      <c r="Y291" s="309" t="s">
        <v>225</v>
      </c>
      <c r="AA291" s="309" t="s">
        <v>442</v>
      </c>
      <c r="AB291" s="309">
        <f>IF(AND(Wyniki_ankiet[[#This Row],[Wielkość zużycia węgla w tonach (jeśli występuje)]]&gt;0,Wyniki_ankiet[[#This Row],[Wielkość zużycia drewna w kg (jeśli występuje)]]&gt;0),1,)</f>
        <v>0</v>
      </c>
      <c r="AC291" s="309">
        <f>IF(AND(Wyniki_ankiet[[#This Row],[Wielkość zużycia węgla w tonach (jeśli występuje)]]&gt;0,Wyniki_ankiet[[#This Row],[Wielkość zużycia drewna w kg (jeśli występuje)]]=0),1,)</f>
        <v>1</v>
      </c>
      <c r="AD291" s="309">
        <f>IF(AND(Wyniki_ankiet[[#This Row],[Wielkość zużycia drewna w kg (jeśli występuje)]]&gt;0,Wyniki_ankiet[[#This Row],[Wielkość zużycia węgla w tonach (jeśli występuje)]]=0),1,)</f>
        <v>0</v>
      </c>
      <c r="AE291" s="309">
        <f>IF(Wyniki_ankiet[[#This Row],[Wielkość zużycia gazu w m3 (jeśli występuje)]]&gt;0,1,)</f>
        <v>0</v>
      </c>
      <c r="AF291" s="309"/>
    </row>
    <row r="292" spans="1:32" ht="15.75" customHeight="1">
      <c r="A292" s="309">
        <v>288</v>
      </c>
      <c r="B292" s="309" t="s">
        <v>226</v>
      </c>
      <c r="C292" s="299">
        <f>SUM(BUD_MIESZK_A!U296:U458)</f>
        <v>0</v>
      </c>
      <c r="D292" s="309" t="s">
        <v>442</v>
      </c>
      <c r="E292" s="309" t="s">
        <v>443</v>
      </c>
      <c r="F292" s="299">
        <v>120</v>
      </c>
      <c r="G292" s="299">
        <v>130</v>
      </c>
      <c r="H292" s="299">
        <v>1970</v>
      </c>
      <c r="I292" s="309" t="s">
        <v>444</v>
      </c>
      <c r="J292" s="309" t="s">
        <v>442</v>
      </c>
      <c r="K292" s="309" t="s">
        <v>445</v>
      </c>
      <c r="L292" s="309" t="s">
        <v>446</v>
      </c>
      <c r="M292" s="314" t="s">
        <v>473</v>
      </c>
      <c r="N292" s="309" t="s">
        <v>452</v>
      </c>
      <c r="O292" s="309">
        <v>4</v>
      </c>
      <c r="P292" s="313">
        <f>IFERROR(Wyniki_ankiet[[#This Row],[Wielkość zużycia węgla w tonach (jeśli występuje)]]*1000/Wyniki_ankiet[[#This Row],[Powierzchnia ogrzewana w m2]],)</f>
        <v>30.76923076923077</v>
      </c>
      <c r="Q292" s="309">
        <v>0</v>
      </c>
      <c r="R292" s="312"/>
      <c r="S292" s="312">
        <f>IFERROR(Wyniki_ankiet[[#This Row],[Wielkość zużycia drewna w kg (jeśli występuje)]]/Wyniki_ankiet[[#This Row],[Powierzchnia ogrzewana w m2]],)</f>
        <v>0</v>
      </c>
      <c r="T292" s="309">
        <v>0</v>
      </c>
      <c r="U292" s="309"/>
      <c r="V292" s="309">
        <f>IFERROR(Wyniki_ankiet[[#This Row],[Olej opałowy zużycie w litrach]]/Wyniki_ankiet[[#This Row],[Powierzchnia ogrzewana w m2]],)</f>
        <v>0</v>
      </c>
      <c r="X292" s="309" t="s">
        <v>442</v>
      </c>
      <c r="Y292" s="309" t="s">
        <v>225</v>
      </c>
      <c r="AA292" s="309" t="s">
        <v>444</v>
      </c>
      <c r="AB292" s="309">
        <f>IF(AND(Wyniki_ankiet[[#This Row],[Wielkość zużycia węgla w tonach (jeśli występuje)]]&gt;0,Wyniki_ankiet[[#This Row],[Wielkość zużycia drewna w kg (jeśli występuje)]]&gt;0),1,)</f>
        <v>0</v>
      </c>
      <c r="AC292" s="309">
        <f>IF(AND(Wyniki_ankiet[[#This Row],[Wielkość zużycia węgla w tonach (jeśli występuje)]]&gt;0,Wyniki_ankiet[[#This Row],[Wielkość zużycia drewna w kg (jeśli występuje)]]=0),1,)</f>
        <v>1</v>
      </c>
      <c r="AD292" s="309">
        <f>IF(AND(Wyniki_ankiet[[#This Row],[Wielkość zużycia drewna w kg (jeśli występuje)]]&gt;0,Wyniki_ankiet[[#This Row],[Wielkość zużycia węgla w tonach (jeśli występuje)]]=0),1,)</f>
        <v>0</v>
      </c>
      <c r="AE292" s="309">
        <f>IF(Wyniki_ankiet[[#This Row],[Wielkość zużycia gazu w m3 (jeśli występuje)]]&gt;0,1,)</f>
        <v>0</v>
      </c>
      <c r="AF292" s="309"/>
    </row>
    <row r="293" spans="1:32" ht="15.75" customHeight="1">
      <c r="A293" s="309">
        <v>289</v>
      </c>
      <c r="B293" s="309" t="s">
        <v>226</v>
      </c>
      <c r="C293" s="299">
        <f>SUM(BUD_MIESZK_A!U297:U459)</f>
        <v>0</v>
      </c>
      <c r="D293" s="309" t="s">
        <v>442</v>
      </c>
      <c r="E293" s="309" t="s">
        <v>443</v>
      </c>
      <c r="F293" s="299">
        <v>50</v>
      </c>
      <c r="G293" s="299">
        <v>50</v>
      </c>
      <c r="H293" s="299">
        <v>1982</v>
      </c>
      <c r="I293" s="309" t="s">
        <v>444</v>
      </c>
      <c r="J293" s="309" t="s">
        <v>444</v>
      </c>
      <c r="K293" s="309" t="s">
        <v>445</v>
      </c>
      <c r="L293" s="309" t="s">
        <v>446</v>
      </c>
      <c r="M293" s="314" t="s">
        <v>473</v>
      </c>
      <c r="N293" s="309" t="s">
        <v>452</v>
      </c>
      <c r="O293" s="309">
        <v>2</v>
      </c>
      <c r="P293" s="313">
        <f>IFERROR(Wyniki_ankiet[[#This Row],[Wielkość zużycia węgla w tonach (jeśli występuje)]]*1000/Wyniki_ankiet[[#This Row],[Powierzchnia ogrzewana w m2]],)</f>
        <v>40</v>
      </c>
      <c r="Q293" s="309">
        <v>0</v>
      </c>
      <c r="R293" s="312"/>
      <c r="S293" s="312">
        <f>IFERROR(Wyniki_ankiet[[#This Row],[Wielkość zużycia drewna w kg (jeśli występuje)]]/Wyniki_ankiet[[#This Row],[Powierzchnia ogrzewana w m2]],)</f>
        <v>0</v>
      </c>
      <c r="T293" s="309">
        <v>0</v>
      </c>
      <c r="U293" s="309"/>
      <c r="V293" s="309">
        <f>IFERROR(Wyniki_ankiet[[#This Row],[Olej opałowy zużycie w litrach]]/Wyniki_ankiet[[#This Row],[Powierzchnia ogrzewana w m2]],)</f>
        <v>0</v>
      </c>
      <c r="X293" s="309" t="s">
        <v>442</v>
      </c>
      <c r="Y293" s="309" t="s">
        <v>225</v>
      </c>
      <c r="AA293" s="309" t="s">
        <v>442</v>
      </c>
      <c r="AB293" s="309">
        <f>IF(AND(Wyniki_ankiet[[#This Row],[Wielkość zużycia węgla w tonach (jeśli występuje)]]&gt;0,Wyniki_ankiet[[#This Row],[Wielkość zużycia drewna w kg (jeśli występuje)]]&gt;0),1,)</f>
        <v>0</v>
      </c>
      <c r="AC293" s="309">
        <f>IF(AND(Wyniki_ankiet[[#This Row],[Wielkość zużycia węgla w tonach (jeśli występuje)]]&gt;0,Wyniki_ankiet[[#This Row],[Wielkość zużycia drewna w kg (jeśli występuje)]]=0),1,)</f>
        <v>1</v>
      </c>
      <c r="AD293" s="309">
        <f>IF(AND(Wyniki_ankiet[[#This Row],[Wielkość zużycia drewna w kg (jeśli występuje)]]&gt;0,Wyniki_ankiet[[#This Row],[Wielkość zużycia węgla w tonach (jeśli występuje)]]=0),1,)</f>
        <v>0</v>
      </c>
      <c r="AE293" s="309">
        <f>IF(Wyniki_ankiet[[#This Row],[Wielkość zużycia gazu w m3 (jeśli występuje)]]&gt;0,1,)</f>
        <v>0</v>
      </c>
      <c r="AF293" s="309"/>
    </row>
    <row r="294" spans="1:32" ht="15.75" hidden="1" customHeight="1">
      <c r="A294" s="309">
        <v>290</v>
      </c>
      <c r="B294" s="309" t="s">
        <v>226</v>
      </c>
      <c r="C294" s="299">
        <f>SUM(BUD_MIESZK_A!U298:U460)</f>
        <v>0</v>
      </c>
      <c r="D294" s="309" t="s">
        <v>444</v>
      </c>
      <c r="E294" s="309" t="s">
        <v>443</v>
      </c>
      <c r="F294" s="299">
        <v>65</v>
      </c>
      <c r="G294" s="299">
        <v>50</v>
      </c>
      <c r="H294" s="299">
        <v>1894</v>
      </c>
      <c r="I294" s="309" t="s">
        <v>442</v>
      </c>
      <c r="J294" s="309" t="s">
        <v>442</v>
      </c>
      <c r="K294" s="309" t="s">
        <v>454</v>
      </c>
      <c r="L294" s="309" t="s">
        <v>461</v>
      </c>
      <c r="M294" s="314" t="s">
        <v>473</v>
      </c>
      <c r="N294" s="309" t="s">
        <v>455</v>
      </c>
      <c r="O294" s="309">
        <v>1</v>
      </c>
      <c r="P294" s="313">
        <f>IFERROR(Wyniki_ankiet[[#This Row],[Wielkość zużycia węgla w tonach (jeśli występuje)]]*1000/Wyniki_ankiet[[#This Row],[Powierzchnia ogrzewana w m2]],)</f>
        <v>20</v>
      </c>
      <c r="Q294" s="309">
        <v>0</v>
      </c>
      <c r="R294" s="312">
        <v>300</v>
      </c>
      <c r="S294" s="312">
        <f>IFERROR(Wyniki_ankiet[[#This Row],[Wielkość zużycia drewna w kg (jeśli występuje)]]/Wyniki_ankiet[[#This Row],[Powierzchnia ogrzewana w m2]],)</f>
        <v>6</v>
      </c>
      <c r="T294" s="309">
        <v>0</v>
      </c>
      <c r="U294" s="309"/>
      <c r="V294" s="309">
        <f>IFERROR(Wyniki_ankiet[[#This Row],[Olej opałowy zużycie w litrach]]/Wyniki_ankiet[[#This Row],[Powierzchnia ogrzewana w m2]],)</f>
        <v>0</v>
      </c>
      <c r="X294" s="309" t="s">
        <v>442</v>
      </c>
      <c r="Y294" s="309" t="s">
        <v>225</v>
      </c>
      <c r="AA294" s="309" t="s">
        <v>442</v>
      </c>
      <c r="AB294" s="309">
        <f>IF(AND(Wyniki_ankiet[[#This Row],[Wielkość zużycia węgla w tonach (jeśli występuje)]]&gt;0,Wyniki_ankiet[[#This Row],[Wielkość zużycia drewna w kg (jeśli występuje)]]&gt;0),1,)</f>
        <v>1</v>
      </c>
      <c r="AC294" s="309">
        <f>IF(AND(Wyniki_ankiet[[#This Row],[Wielkość zużycia węgla w tonach (jeśli występuje)]]&gt;0,Wyniki_ankiet[[#This Row],[Wielkość zużycia drewna w kg (jeśli występuje)]]=0),1,)</f>
        <v>0</v>
      </c>
      <c r="AD294" s="309">
        <f>IF(AND(Wyniki_ankiet[[#This Row],[Wielkość zużycia drewna w kg (jeśli występuje)]]&gt;0,Wyniki_ankiet[[#This Row],[Wielkość zużycia węgla w tonach (jeśli występuje)]]=0),1,)</f>
        <v>0</v>
      </c>
      <c r="AE294" s="309">
        <f>IF(Wyniki_ankiet[[#This Row],[Wielkość zużycia gazu w m3 (jeśli występuje)]]&gt;0,1,)</f>
        <v>0</v>
      </c>
      <c r="AF294" s="309"/>
    </row>
    <row r="295" spans="1:32" ht="15.75" hidden="1" customHeight="1">
      <c r="A295" s="309">
        <v>291</v>
      </c>
      <c r="B295" s="309" t="s">
        <v>226</v>
      </c>
      <c r="C295" s="299">
        <f>SUM(BUD_MIESZK_A!U299:U461)</f>
        <v>0</v>
      </c>
      <c r="D295" s="309" t="s">
        <v>442</v>
      </c>
      <c r="E295" s="309" t="s">
        <v>474</v>
      </c>
      <c r="F295" s="299">
        <v>205</v>
      </c>
      <c r="G295" s="299">
        <v>190</v>
      </c>
      <c r="H295" s="299">
        <v>1916</v>
      </c>
      <c r="I295" s="309" t="s">
        <v>444</v>
      </c>
      <c r="J295" s="309" t="s">
        <v>444</v>
      </c>
      <c r="K295" s="309" t="s">
        <v>445</v>
      </c>
      <c r="L295" s="309" t="s">
        <v>446</v>
      </c>
      <c r="M295" s="314" t="s">
        <v>473</v>
      </c>
      <c r="N295" s="309" t="s">
        <v>455</v>
      </c>
      <c r="O295" s="309">
        <v>6</v>
      </c>
      <c r="P295" s="313">
        <f>IFERROR(Wyniki_ankiet[[#This Row],[Wielkość zużycia węgla w tonach (jeśli występuje)]]*1000/Wyniki_ankiet[[#This Row],[Powierzchnia ogrzewana w m2]],)</f>
        <v>31.578947368421051</v>
      </c>
      <c r="Q295" s="309">
        <v>0</v>
      </c>
      <c r="R295" s="312">
        <v>500</v>
      </c>
      <c r="S295" s="312">
        <f>IFERROR(Wyniki_ankiet[[#This Row],[Wielkość zużycia drewna w kg (jeśli występuje)]]/Wyniki_ankiet[[#This Row],[Powierzchnia ogrzewana w m2]],)</f>
        <v>2.6315789473684212</v>
      </c>
      <c r="T295" s="309">
        <v>0</v>
      </c>
      <c r="U295" s="309"/>
      <c r="V295" s="309">
        <f>IFERROR(Wyniki_ankiet[[#This Row],[Olej opałowy zużycie w litrach]]/Wyniki_ankiet[[#This Row],[Powierzchnia ogrzewana w m2]],)</f>
        <v>0</v>
      </c>
      <c r="X295" s="309" t="s">
        <v>442</v>
      </c>
      <c r="Y295" s="309" t="s">
        <v>225</v>
      </c>
      <c r="AA295" s="309" t="s">
        <v>444</v>
      </c>
      <c r="AB295" s="309">
        <f>IF(AND(Wyniki_ankiet[[#This Row],[Wielkość zużycia węgla w tonach (jeśli występuje)]]&gt;0,Wyniki_ankiet[[#This Row],[Wielkość zużycia drewna w kg (jeśli występuje)]]&gt;0),1,)</f>
        <v>1</v>
      </c>
      <c r="AC295" s="309">
        <f>IF(AND(Wyniki_ankiet[[#This Row],[Wielkość zużycia węgla w tonach (jeśli występuje)]]&gt;0,Wyniki_ankiet[[#This Row],[Wielkość zużycia drewna w kg (jeśli występuje)]]=0),1,)</f>
        <v>0</v>
      </c>
      <c r="AD295" s="309">
        <f>IF(AND(Wyniki_ankiet[[#This Row],[Wielkość zużycia drewna w kg (jeśli występuje)]]&gt;0,Wyniki_ankiet[[#This Row],[Wielkość zużycia węgla w tonach (jeśli występuje)]]=0),1,)</f>
        <v>0</v>
      </c>
      <c r="AE295" s="309">
        <f>IF(Wyniki_ankiet[[#This Row],[Wielkość zużycia gazu w m3 (jeśli występuje)]]&gt;0,1,)</f>
        <v>0</v>
      </c>
      <c r="AF295" s="309"/>
    </row>
    <row r="296" spans="1:32" ht="15.75" hidden="1" customHeight="1">
      <c r="A296" s="309">
        <v>292</v>
      </c>
      <c r="B296" s="309" t="s">
        <v>226</v>
      </c>
      <c r="C296" s="299">
        <f>SUM(BUD_MIESZK_A!U300:U462)</f>
        <v>0</v>
      </c>
      <c r="D296" s="309" t="s">
        <v>444</v>
      </c>
      <c r="E296" s="309" t="s">
        <v>443</v>
      </c>
      <c r="F296" s="299">
        <v>100</v>
      </c>
      <c r="G296" s="299">
        <v>100</v>
      </c>
      <c r="H296" s="299">
        <v>1932</v>
      </c>
      <c r="I296" s="309" t="s">
        <v>444</v>
      </c>
      <c r="J296" s="309" t="s">
        <v>225</v>
      </c>
      <c r="K296" s="309" t="s">
        <v>445</v>
      </c>
      <c r="L296" s="309" t="s">
        <v>446</v>
      </c>
      <c r="M296" s="309" t="s">
        <v>451</v>
      </c>
      <c r="N296" s="309" t="s">
        <v>455</v>
      </c>
      <c r="O296" s="309">
        <v>3</v>
      </c>
      <c r="P296" s="313">
        <f>IFERROR(Wyniki_ankiet[[#This Row],[Wielkość zużycia węgla w tonach (jeśli występuje)]]*1000/Wyniki_ankiet[[#This Row],[Powierzchnia ogrzewana w m2]],)</f>
        <v>30</v>
      </c>
      <c r="Q296" s="309">
        <v>0</v>
      </c>
      <c r="R296" s="312">
        <v>1000</v>
      </c>
      <c r="S296" s="312">
        <f>IFERROR(Wyniki_ankiet[[#This Row],[Wielkość zużycia drewna w kg (jeśli występuje)]]/Wyniki_ankiet[[#This Row],[Powierzchnia ogrzewana w m2]],)</f>
        <v>10</v>
      </c>
      <c r="T296" s="309">
        <v>0</v>
      </c>
      <c r="U296" s="309"/>
      <c r="V296" s="309">
        <f>IFERROR(Wyniki_ankiet[[#This Row],[Olej opałowy zużycie w litrach]]/Wyniki_ankiet[[#This Row],[Powierzchnia ogrzewana w m2]],)</f>
        <v>0</v>
      </c>
      <c r="X296" s="309" t="s">
        <v>442</v>
      </c>
      <c r="Y296" s="309" t="s">
        <v>225</v>
      </c>
      <c r="AA296" s="309" t="s">
        <v>444</v>
      </c>
      <c r="AB296" s="309">
        <f>IF(AND(Wyniki_ankiet[[#This Row],[Wielkość zużycia węgla w tonach (jeśli występuje)]]&gt;0,Wyniki_ankiet[[#This Row],[Wielkość zużycia drewna w kg (jeśli występuje)]]&gt;0),1,)</f>
        <v>1</v>
      </c>
      <c r="AC296" s="309">
        <f>IF(AND(Wyniki_ankiet[[#This Row],[Wielkość zużycia węgla w tonach (jeśli występuje)]]&gt;0,Wyniki_ankiet[[#This Row],[Wielkość zużycia drewna w kg (jeśli występuje)]]=0),1,)</f>
        <v>0</v>
      </c>
      <c r="AD296" s="309">
        <f>IF(AND(Wyniki_ankiet[[#This Row],[Wielkość zużycia drewna w kg (jeśli występuje)]]&gt;0,Wyniki_ankiet[[#This Row],[Wielkość zużycia węgla w tonach (jeśli występuje)]]=0),1,)</f>
        <v>0</v>
      </c>
      <c r="AE296" s="309">
        <f>IF(Wyniki_ankiet[[#This Row],[Wielkość zużycia gazu w m3 (jeśli występuje)]]&gt;0,1,)</f>
        <v>0</v>
      </c>
      <c r="AF296" s="309"/>
    </row>
    <row r="297" spans="1:32" ht="15.75" customHeight="1">
      <c r="A297" s="309">
        <v>293</v>
      </c>
      <c r="B297" s="309" t="s">
        <v>226</v>
      </c>
      <c r="C297" s="299">
        <f>SUM(BUD_MIESZK_A!U301:U463)</f>
        <v>0</v>
      </c>
      <c r="D297" s="309" t="s">
        <v>442</v>
      </c>
      <c r="E297" s="309" t="s">
        <v>474</v>
      </c>
      <c r="F297" s="299">
        <v>198</v>
      </c>
      <c r="G297" s="299">
        <v>180</v>
      </c>
      <c r="H297" s="299">
        <v>2001</v>
      </c>
      <c r="I297" s="309" t="s">
        <v>444</v>
      </c>
      <c r="J297" s="309" t="s">
        <v>444</v>
      </c>
      <c r="K297" s="309" t="s">
        <v>454</v>
      </c>
      <c r="L297" s="309" t="s">
        <v>446</v>
      </c>
      <c r="M297" s="309" t="s">
        <v>458</v>
      </c>
      <c r="N297" s="309" t="s">
        <v>225</v>
      </c>
      <c r="O297" s="309"/>
      <c r="P297" s="313">
        <f>IFERROR(Wyniki_ankiet[[#This Row],[Wielkość zużycia węgla w tonach (jeśli występuje)]]*1000/Wyniki_ankiet[[#This Row],[Powierzchnia ogrzewana w m2]],)</f>
        <v>0</v>
      </c>
      <c r="Q297" s="309">
        <v>0</v>
      </c>
      <c r="R297" s="312"/>
      <c r="S297" s="312">
        <f>IFERROR(Wyniki_ankiet[[#This Row],[Wielkość zużycia drewna w kg (jeśli występuje)]]/Wyniki_ankiet[[#This Row],[Powierzchnia ogrzewana w m2]],)</f>
        <v>0</v>
      </c>
      <c r="T297" s="309">
        <v>0</v>
      </c>
      <c r="U297" s="309"/>
      <c r="V297" s="309">
        <f>IFERROR(Wyniki_ankiet[[#This Row],[Olej opałowy zużycie w litrach]]/Wyniki_ankiet[[#This Row],[Powierzchnia ogrzewana w m2]],)</f>
        <v>0</v>
      </c>
      <c r="X297" s="309" t="s">
        <v>442</v>
      </c>
      <c r="Y297" s="309" t="s">
        <v>225</v>
      </c>
      <c r="AA297" s="309" t="s">
        <v>442</v>
      </c>
      <c r="AB297" s="309">
        <f>IF(AND(Wyniki_ankiet[[#This Row],[Wielkość zużycia węgla w tonach (jeśli występuje)]]&gt;0,Wyniki_ankiet[[#This Row],[Wielkość zużycia drewna w kg (jeśli występuje)]]&gt;0),1,)</f>
        <v>0</v>
      </c>
      <c r="AC297" s="309">
        <f>IF(AND(Wyniki_ankiet[[#This Row],[Wielkość zużycia węgla w tonach (jeśli występuje)]]&gt;0,Wyniki_ankiet[[#This Row],[Wielkość zużycia drewna w kg (jeśli występuje)]]=0),1,)</f>
        <v>0</v>
      </c>
      <c r="AD297" s="309">
        <f>IF(AND(Wyniki_ankiet[[#This Row],[Wielkość zużycia drewna w kg (jeśli występuje)]]&gt;0,Wyniki_ankiet[[#This Row],[Wielkość zużycia węgla w tonach (jeśli występuje)]]=0),1,)</f>
        <v>0</v>
      </c>
      <c r="AE297" s="309">
        <f>IF(Wyniki_ankiet[[#This Row],[Wielkość zużycia gazu w m3 (jeśli występuje)]]&gt;0,1,)</f>
        <v>0</v>
      </c>
      <c r="AF297" s="309"/>
    </row>
    <row r="298" spans="1:32" ht="15.75" hidden="1" customHeight="1">
      <c r="A298" s="309">
        <v>294</v>
      </c>
      <c r="B298" s="309" t="s">
        <v>226</v>
      </c>
      <c r="C298" s="299">
        <f>SUM(BUD_MIESZK_A!U302:U464)</f>
        <v>0</v>
      </c>
      <c r="D298" s="309" t="s">
        <v>444</v>
      </c>
      <c r="E298" s="309" t="s">
        <v>443</v>
      </c>
      <c r="F298" s="299">
        <v>160</v>
      </c>
      <c r="G298" s="299">
        <v>160</v>
      </c>
      <c r="H298" s="299">
        <v>1930</v>
      </c>
      <c r="I298" s="309" t="s">
        <v>442</v>
      </c>
      <c r="J298" s="309" t="s">
        <v>444</v>
      </c>
      <c r="K298" s="309" t="s">
        <v>464</v>
      </c>
      <c r="L298" s="309" t="s">
        <v>446</v>
      </c>
      <c r="M298" s="309" t="s">
        <v>451</v>
      </c>
      <c r="N298" s="309" t="s">
        <v>455</v>
      </c>
      <c r="O298" s="309">
        <v>6</v>
      </c>
      <c r="P298" s="313">
        <f>IFERROR(Wyniki_ankiet[[#This Row],[Wielkość zużycia węgla w tonach (jeśli występuje)]]*1000/Wyniki_ankiet[[#This Row],[Powierzchnia ogrzewana w m2]],)</f>
        <v>37.5</v>
      </c>
      <c r="Q298" s="309">
        <v>0</v>
      </c>
      <c r="R298" s="312">
        <v>1000</v>
      </c>
      <c r="S298" s="312">
        <f>IFERROR(Wyniki_ankiet[[#This Row],[Wielkość zużycia drewna w kg (jeśli występuje)]]/Wyniki_ankiet[[#This Row],[Powierzchnia ogrzewana w m2]],)</f>
        <v>6.25</v>
      </c>
      <c r="T298" s="309">
        <v>0</v>
      </c>
      <c r="U298" s="309"/>
      <c r="V298" s="309">
        <f>IFERROR(Wyniki_ankiet[[#This Row],[Olej opałowy zużycie w litrach]]/Wyniki_ankiet[[#This Row],[Powierzchnia ogrzewana w m2]],)</f>
        <v>0</v>
      </c>
      <c r="X298" s="309" t="s">
        <v>442</v>
      </c>
      <c r="Y298" s="309" t="s">
        <v>225</v>
      </c>
      <c r="AA298" s="309" t="s">
        <v>444</v>
      </c>
      <c r="AB298" s="309">
        <f>IF(AND(Wyniki_ankiet[[#This Row],[Wielkość zużycia węgla w tonach (jeśli występuje)]]&gt;0,Wyniki_ankiet[[#This Row],[Wielkość zużycia drewna w kg (jeśli występuje)]]&gt;0),1,)</f>
        <v>1</v>
      </c>
      <c r="AC298" s="309">
        <f>IF(AND(Wyniki_ankiet[[#This Row],[Wielkość zużycia węgla w tonach (jeśli występuje)]]&gt;0,Wyniki_ankiet[[#This Row],[Wielkość zużycia drewna w kg (jeśli występuje)]]=0),1,)</f>
        <v>0</v>
      </c>
      <c r="AD298" s="309">
        <f>IF(AND(Wyniki_ankiet[[#This Row],[Wielkość zużycia drewna w kg (jeśli występuje)]]&gt;0,Wyniki_ankiet[[#This Row],[Wielkość zużycia węgla w tonach (jeśli występuje)]]=0),1,)</f>
        <v>0</v>
      </c>
      <c r="AE298" s="309">
        <f>IF(Wyniki_ankiet[[#This Row],[Wielkość zużycia gazu w m3 (jeśli występuje)]]&gt;0,1,)</f>
        <v>0</v>
      </c>
      <c r="AF298" s="309"/>
    </row>
    <row r="299" spans="1:32" ht="15.75" customHeight="1">
      <c r="A299" s="309">
        <v>295</v>
      </c>
      <c r="B299" s="309" t="s">
        <v>226</v>
      </c>
      <c r="C299" s="299">
        <f>SUM(BUD_MIESZK_A!U303:U465)</f>
        <v>0</v>
      </c>
      <c r="D299" s="309" t="s">
        <v>442</v>
      </c>
      <c r="E299" s="309" t="s">
        <v>450</v>
      </c>
      <c r="F299" s="309" t="s">
        <v>225</v>
      </c>
      <c r="G299" s="309" t="s">
        <v>225</v>
      </c>
      <c r="H299" s="299">
        <v>1982</v>
      </c>
      <c r="I299" s="309" t="s">
        <v>444</v>
      </c>
      <c r="J299" s="309" t="s">
        <v>444</v>
      </c>
      <c r="K299" s="309" t="s">
        <v>445</v>
      </c>
      <c r="L299" s="309" t="s">
        <v>446</v>
      </c>
      <c r="M299" s="314" t="s">
        <v>473</v>
      </c>
      <c r="N299" s="309" t="s">
        <v>452</v>
      </c>
      <c r="O299" s="309">
        <v>2</v>
      </c>
      <c r="P299" s="313">
        <f>IFERROR(Wyniki_ankiet[[#This Row],[Wielkość zużycia węgla w tonach (jeśli występuje)]]*1000/Wyniki_ankiet[[#This Row],[Powierzchnia ogrzewana w m2]],)</f>
        <v>0</v>
      </c>
      <c r="Q299" s="309">
        <v>0</v>
      </c>
      <c r="R299" s="312"/>
      <c r="S299" s="312">
        <f>IFERROR(Wyniki_ankiet[[#This Row],[Wielkość zużycia drewna w kg (jeśli występuje)]]/Wyniki_ankiet[[#This Row],[Powierzchnia ogrzewana w m2]],)</f>
        <v>0</v>
      </c>
      <c r="T299" s="309">
        <v>0</v>
      </c>
      <c r="U299" s="309"/>
      <c r="V299" s="309">
        <f>IFERROR(Wyniki_ankiet[[#This Row],[Olej opałowy zużycie w litrach]]/Wyniki_ankiet[[#This Row],[Powierzchnia ogrzewana w m2]],)</f>
        <v>0</v>
      </c>
      <c r="X299" s="309" t="s">
        <v>442</v>
      </c>
      <c r="Y299" s="309" t="s">
        <v>225</v>
      </c>
      <c r="AA299" s="309" t="s">
        <v>442</v>
      </c>
      <c r="AB299" s="309">
        <f>IF(AND(Wyniki_ankiet[[#This Row],[Wielkość zużycia węgla w tonach (jeśli występuje)]]&gt;0,Wyniki_ankiet[[#This Row],[Wielkość zużycia drewna w kg (jeśli występuje)]]&gt;0),1,)</f>
        <v>0</v>
      </c>
      <c r="AC299" s="309">
        <f>IF(AND(Wyniki_ankiet[[#This Row],[Wielkość zużycia węgla w tonach (jeśli występuje)]]&gt;0,Wyniki_ankiet[[#This Row],[Wielkość zużycia drewna w kg (jeśli występuje)]]=0),1,)</f>
        <v>1</v>
      </c>
      <c r="AD299" s="309">
        <f>IF(AND(Wyniki_ankiet[[#This Row],[Wielkość zużycia drewna w kg (jeśli występuje)]]&gt;0,Wyniki_ankiet[[#This Row],[Wielkość zużycia węgla w tonach (jeśli występuje)]]=0),1,)</f>
        <v>0</v>
      </c>
      <c r="AE299" s="309">
        <f>IF(Wyniki_ankiet[[#This Row],[Wielkość zużycia gazu w m3 (jeśli występuje)]]&gt;0,1,)</f>
        <v>0</v>
      </c>
      <c r="AF299" s="309"/>
    </row>
    <row r="300" spans="1:32" ht="15.75" customHeight="1">
      <c r="A300" s="309">
        <v>296</v>
      </c>
      <c r="B300" s="309" t="s">
        <v>226</v>
      </c>
      <c r="C300" s="299">
        <f>SUM(BUD_MIESZK_A!U304:U466)</f>
        <v>0</v>
      </c>
      <c r="D300" s="309" t="s">
        <v>442</v>
      </c>
      <c r="E300" s="309" t="s">
        <v>443</v>
      </c>
      <c r="F300" s="299">
        <v>130</v>
      </c>
      <c r="G300" s="299">
        <v>110</v>
      </c>
      <c r="H300" s="299">
        <v>1900</v>
      </c>
      <c r="I300" s="309" t="s">
        <v>442</v>
      </c>
      <c r="J300" s="309" t="s">
        <v>442</v>
      </c>
      <c r="K300" s="309" t="s">
        <v>464</v>
      </c>
      <c r="L300" s="309" t="s">
        <v>446</v>
      </c>
      <c r="M300" s="309" t="s">
        <v>451</v>
      </c>
      <c r="N300" s="309" t="s">
        <v>452</v>
      </c>
      <c r="O300" s="309">
        <v>6</v>
      </c>
      <c r="P300" s="313">
        <f>IFERROR(Wyniki_ankiet[[#This Row],[Wielkość zużycia węgla w tonach (jeśli występuje)]]*1000/Wyniki_ankiet[[#This Row],[Powierzchnia ogrzewana w m2]],)</f>
        <v>54.545454545454547</v>
      </c>
      <c r="Q300" s="309">
        <v>0</v>
      </c>
      <c r="R300" s="312"/>
      <c r="S300" s="312">
        <f>IFERROR(Wyniki_ankiet[[#This Row],[Wielkość zużycia drewna w kg (jeśli występuje)]]/Wyniki_ankiet[[#This Row],[Powierzchnia ogrzewana w m2]],)</f>
        <v>0</v>
      </c>
      <c r="T300" s="309">
        <v>0</v>
      </c>
      <c r="U300" s="309"/>
      <c r="V300" s="309">
        <f>IFERROR(Wyniki_ankiet[[#This Row],[Olej opałowy zużycie w litrach]]/Wyniki_ankiet[[#This Row],[Powierzchnia ogrzewana w m2]],)</f>
        <v>0</v>
      </c>
      <c r="X300" s="309" t="s">
        <v>442</v>
      </c>
      <c r="Y300" s="309" t="s">
        <v>225</v>
      </c>
      <c r="AA300" s="309" t="s">
        <v>442</v>
      </c>
      <c r="AB300" s="309">
        <f>IF(AND(Wyniki_ankiet[[#This Row],[Wielkość zużycia węgla w tonach (jeśli występuje)]]&gt;0,Wyniki_ankiet[[#This Row],[Wielkość zużycia drewna w kg (jeśli występuje)]]&gt;0),1,)</f>
        <v>0</v>
      </c>
      <c r="AC300" s="309">
        <f>IF(AND(Wyniki_ankiet[[#This Row],[Wielkość zużycia węgla w tonach (jeśli występuje)]]&gt;0,Wyniki_ankiet[[#This Row],[Wielkość zużycia drewna w kg (jeśli występuje)]]=0),1,)</f>
        <v>1</v>
      </c>
      <c r="AD300" s="309">
        <f>IF(AND(Wyniki_ankiet[[#This Row],[Wielkość zużycia drewna w kg (jeśli występuje)]]&gt;0,Wyniki_ankiet[[#This Row],[Wielkość zużycia węgla w tonach (jeśli występuje)]]=0),1,)</f>
        <v>0</v>
      </c>
      <c r="AE300" s="309">
        <f>IF(Wyniki_ankiet[[#This Row],[Wielkość zużycia gazu w m3 (jeśli występuje)]]&gt;0,1,)</f>
        <v>0</v>
      </c>
      <c r="AF300" s="309"/>
    </row>
    <row r="301" spans="1:32" ht="15.75" hidden="1" customHeight="1">
      <c r="A301" s="309" t="s">
        <v>515</v>
      </c>
      <c r="B301" s="309" t="s">
        <v>226</v>
      </c>
      <c r="C301" s="299">
        <f>SUM(BUD_MIESZK_A!U305:U467)</f>
        <v>0</v>
      </c>
      <c r="D301" s="309" t="s">
        <v>442</v>
      </c>
      <c r="E301" s="309" t="s">
        <v>443</v>
      </c>
      <c r="F301" s="299">
        <v>150</v>
      </c>
      <c r="G301" s="299">
        <v>140</v>
      </c>
      <c r="H301" s="299">
        <v>1900</v>
      </c>
      <c r="I301" s="309" t="s">
        <v>442</v>
      </c>
      <c r="J301" s="309" t="s">
        <v>442</v>
      </c>
      <c r="K301" s="309" t="s">
        <v>454</v>
      </c>
      <c r="L301" s="309" t="s">
        <v>461</v>
      </c>
      <c r="M301" s="314" t="s">
        <v>473</v>
      </c>
      <c r="N301" s="309" t="s">
        <v>455</v>
      </c>
      <c r="O301" s="309">
        <v>4</v>
      </c>
      <c r="P301" s="313">
        <f>IFERROR(Wyniki_ankiet[[#This Row],[Wielkość zużycia węgla w tonach (jeśli występuje)]]*1000/Wyniki_ankiet[[#This Row],[Powierzchnia ogrzewana w m2]],)</f>
        <v>28.571428571428573</v>
      </c>
      <c r="Q301" s="309">
        <v>0</v>
      </c>
      <c r="R301" s="312">
        <v>500</v>
      </c>
      <c r="S301" s="312">
        <f>IFERROR(Wyniki_ankiet[[#This Row],[Wielkość zużycia drewna w kg (jeśli występuje)]]/Wyniki_ankiet[[#This Row],[Powierzchnia ogrzewana w m2]],)</f>
        <v>3.5714285714285716</v>
      </c>
      <c r="T301" s="309">
        <v>0</v>
      </c>
      <c r="U301" s="309"/>
      <c r="V301" s="309">
        <f>IFERROR(Wyniki_ankiet[[#This Row],[Olej opałowy zużycie w litrach]]/Wyniki_ankiet[[#This Row],[Powierzchnia ogrzewana w m2]],)</f>
        <v>0</v>
      </c>
      <c r="X301" s="309" t="s">
        <v>442</v>
      </c>
      <c r="Y301" s="309" t="s">
        <v>225</v>
      </c>
      <c r="AA301" s="309" t="s">
        <v>444</v>
      </c>
      <c r="AB301" s="309">
        <f>IF(AND(Wyniki_ankiet[[#This Row],[Wielkość zużycia węgla w tonach (jeśli występuje)]]&gt;0,Wyniki_ankiet[[#This Row],[Wielkość zużycia drewna w kg (jeśli występuje)]]&gt;0),1,)</f>
        <v>1</v>
      </c>
      <c r="AC301" s="309">
        <f>IF(AND(Wyniki_ankiet[[#This Row],[Wielkość zużycia węgla w tonach (jeśli występuje)]]&gt;0,Wyniki_ankiet[[#This Row],[Wielkość zużycia drewna w kg (jeśli występuje)]]=0),1,)</f>
        <v>0</v>
      </c>
      <c r="AD301" s="309">
        <f>IF(AND(Wyniki_ankiet[[#This Row],[Wielkość zużycia drewna w kg (jeśli występuje)]]&gt;0,Wyniki_ankiet[[#This Row],[Wielkość zużycia węgla w tonach (jeśli występuje)]]=0),1,)</f>
        <v>0</v>
      </c>
      <c r="AE301" s="309">
        <f>IF(Wyniki_ankiet[[#This Row],[Wielkość zużycia gazu w m3 (jeśli występuje)]]&gt;0,1,)</f>
        <v>0</v>
      </c>
      <c r="AF301" s="309"/>
    </row>
    <row r="302" spans="1:32" ht="15.75" customHeight="1">
      <c r="A302" s="309">
        <v>298</v>
      </c>
      <c r="B302" s="309" t="s">
        <v>226</v>
      </c>
      <c r="C302" s="299">
        <f>SUM(BUD_MIESZK_A!U306:U468)</f>
        <v>0</v>
      </c>
      <c r="D302" s="309" t="s">
        <v>444</v>
      </c>
      <c r="E302" s="309" t="s">
        <v>443</v>
      </c>
      <c r="F302" s="299">
        <v>400</v>
      </c>
      <c r="G302" s="299">
        <v>350</v>
      </c>
      <c r="H302" s="299">
        <v>1983</v>
      </c>
      <c r="I302" s="309" t="s">
        <v>444</v>
      </c>
      <c r="J302" s="309" t="s">
        <v>444</v>
      </c>
      <c r="K302" s="309" t="s">
        <v>445</v>
      </c>
      <c r="L302" s="309" t="s">
        <v>446</v>
      </c>
      <c r="M302" s="314" t="s">
        <v>473</v>
      </c>
      <c r="N302" s="309" t="s">
        <v>452</v>
      </c>
      <c r="O302" s="309">
        <v>7</v>
      </c>
      <c r="P302" s="313">
        <f>IFERROR(Wyniki_ankiet[[#This Row],[Wielkość zużycia węgla w tonach (jeśli występuje)]]*1000/Wyniki_ankiet[[#This Row],[Powierzchnia ogrzewana w m2]],)</f>
        <v>20</v>
      </c>
      <c r="Q302" s="309">
        <v>0</v>
      </c>
      <c r="R302" s="312"/>
      <c r="S302" s="312">
        <f>IFERROR(Wyniki_ankiet[[#This Row],[Wielkość zużycia drewna w kg (jeśli występuje)]]/Wyniki_ankiet[[#This Row],[Powierzchnia ogrzewana w m2]],)</f>
        <v>0</v>
      </c>
      <c r="T302" s="309">
        <v>0</v>
      </c>
      <c r="U302" s="309"/>
      <c r="V302" s="309">
        <f>IFERROR(Wyniki_ankiet[[#This Row],[Olej opałowy zużycie w litrach]]/Wyniki_ankiet[[#This Row],[Powierzchnia ogrzewana w m2]],)</f>
        <v>0</v>
      </c>
      <c r="X302" s="309" t="s">
        <v>442</v>
      </c>
      <c r="Y302" s="309" t="s">
        <v>225</v>
      </c>
      <c r="AA302" s="309" t="s">
        <v>444</v>
      </c>
      <c r="AB302" s="309">
        <f>IF(AND(Wyniki_ankiet[[#This Row],[Wielkość zużycia węgla w tonach (jeśli występuje)]]&gt;0,Wyniki_ankiet[[#This Row],[Wielkość zużycia drewna w kg (jeśli występuje)]]&gt;0),1,)</f>
        <v>0</v>
      </c>
      <c r="AC302" s="309">
        <f>IF(AND(Wyniki_ankiet[[#This Row],[Wielkość zużycia węgla w tonach (jeśli występuje)]]&gt;0,Wyniki_ankiet[[#This Row],[Wielkość zużycia drewna w kg (jeśli występuje)]]=0),1,)</f>
        <v>1</v>
      </c>
      <c r="AD302" s="309">
        <f>IF(AND(Wyniki_ankiet[[#This Row],[Wielkość zużycia drewna w kg (jeśli występuje)]]&gt;0,Wyniki_ankiet[[#This Row],[Wielkość zużycia węgla w tonach (jeśli występuje)]]=0),1,)</f>
        <v>0</v>
      </c>
      <c r="AE302" s="309">
        <f>IF(Wyniki_ankiet[[#This Row],[Wielkość zużycia gazu w m3 (jeśli występuje)]]&gt;0,1,)</f>
        <v>0</v>
      </c>
      <c r="AF302" s="309"/>
    </row>
    <row r="303" spans="1:32" ht="15.75" customHeight="1">
      <c r="A303" s="309">
        <v>299</v>
      </c>
      <c r="B303" s="309" t="s">
        <v>226</v>
      </c>
      <c r="C303" s="299">
        <f>SUM(BUD_MIESZK_A!U307:U469)</f>
        <v>0</v>
      </c>
      <c r="D303" s="309" t="s">
        <v>442</v>
      </c>
      <c r="E303" s="309" t="s">
        <v>443</v>
      </c>
      <c r="F303" s="299">
        <v>160</v>
      </c>
      <c r="G303" s="299">
        <v>140</v>
      </c>
      <c r="H303" s="299">
        <v>2005</v>
      </c>
      <c r="I303" s="309" t="s">
        <v>444</v>
      </c>
      <c r="J303" s="309" t="s">
        <v>444</v>
      </c>
      <c r="K303" s="309" t="s">
        <v>445</v>
      </c>
      <c r="L303" s="309" t="s">
        <v>446</v>
      </c>
      <c r="M303" s="309" t="s">
        <v>451</v>
      </c>
      <c r="N303" s="309" t="s">
        <v>448</v>
      </c>
      <c r="O303" s="309">
        <v>4</v>
      </c>
      <c r="P303" s="313">
        <f>IFERROR(Wyniki_ankiet[[#This Row],[Wielkość zużycia węgla w tonach (jeśli występuje)]]*1000/Wyniki_ankiet[[#This Row],[Powierzchnia ogrzewana w m2]],)</f>
        <v>28.571428571428573</v>
      </c>
      <c r="Q303" s="309">
        <v>0</v>
      </c>
      <c r="R303" s="312"/>
      <c r="S303" s="312">
        <f>IFERROR(Wyniki_ankiet[[#This Row],[Wielkość zużycia drewna w kg (jeśli występuje)]]/Wyniki_ankiet[[#This Row],[Powierzchnia ogrzewana w m2]],)</f>
        <v>0</v>
      </c>
      <c r="T303" s="309" t="s">
        <v>482</v>
      </c>
      <c r="U303" s="309"/>
      <c r="V303" s="309">
        <f>IFERROR(Wyniki_ankiet[[#This Row],[Olej opałowy zużycie w litrach]]/Wyniki_ankiet[[#This Row],[Powierzchnia ogrzewana w m2]],)</f>
        <v>0</v>
      </c>
      <c r="X303" s="309" t="s">
        <v>442</v>
      </c>
      <c r="Y303" s="309" t="s">
        <v>225</v>
      </c>
      <c r="AA303" s="309" t="s">
        <v>442</v>
      </c>
      <c r="AB303" s="309">
        <f>IF(AND(Wyniki_ankiet[[#This Row],[Wielkość zużycia węgla w tonach (jeśli występuje)]]&gt;0,Wyniki_ankiet[[#This Row],[Wielkość zużycia drewna w kg (jeśli występuje)]]&gt;0),1,)</f>
        <v>0</v>
      </c>
      <c r="AC303" s="309">
        <f>IF(AND(Wyniki_ankiet[[#This Row],[Wielkość zużycia węgla w tonach (jeśli występuje)]]&gt;0,Wyniki_ankiet[[#This Row],[Wielkość zużycia drewna w kg (jeśli występuje)]]=0),1,)</f>
        <v>1</v>
      </c>
      <c r="AD303" s="309">
        <f>IF(AND(Wyniki_ankiet[[#This Row],[Wielkość zużycia drewna w kg (jeśli występuje)]]&gt;0,Wyniki_ankiet[[#This Row],[Wielkość zużycia węgla w tonach (jeśli występuje)]]=0),1,)</f>
        <v>0</v>
      </c>
      <c r="AE303" s="309">
        <f>IF(Wyniki_ankiet[[#This Row],[Wielkość zużycia gazu w m3 (jeśli występuje)]]&gt;0,1,)</f>
        <v>0</v>
      </c>
      <c r="AF303" s="309"/>
    </row>
    <row r="304" spans="1:32" ht="15.75" hidden="1" customHeight="1">
      <c r="A304" s="309">
        <v>300</v>
      </c>
      <c r="B304" s="309" t="s">
        <v>226</v>
      </c>
      <c r="C304" s="299">
        <f>SUM(BUD_MIESZK_A!U308:U470)</f>
        <v>0</v>
      </c>
      <c r="D304" s="309" t="s">
        <v>442</v>
      </c>
      <c r="E304" s="309" t="s">
        <v>443</v>
      </c>
      <c r="F304" s="299">
        <v>70</v>
      </c>
      <c r="G304" s="299">
        <v>70</v>
      </c>
      <c r="H304" s="309" t="s">
        <v>225</v>
      </c>
      <c r="I304" s="309" t="s">
        <v>442</v>
      </c>
      <c r="J304" s="309" t="s">
        <v>442</v>
      </c>
      <c r="K304" s="309" t="s">
        <v>445</v>
      </c>
      <c r="L304" s="309" t="s">
        <v>446</v>
      </c>
      <c r="M304" s="309" t="s">
        <v>490</v>
      </c>
      <c r="N304" s="309" t="s">
        <v>455</v>
      </c>
      <c r="O304" s="309">
        <v>2</v>
      </c>
      <c r="P304" s="313">
        <f>IFERROR(Wyniki_ankiet[[#This Row],[Wielkość zużycia węgla w tonach (jeśli występuje)]]*1000/Wyniki_ankiet[[#This Row],[Powierzchnia ogrzewana w m2]],)</f>
        <v>28.571428571428573</v>
      </c>
      <c r="Q304" s="309">
        <v>0</v>
      </c>
      <c r="R304" s="312">
        <v>9000</v>
      </c>
      <c r="S304" s="312">
        <f>IFERROR(Wyniki_ankiet[[#This Row],[Wielkość zużycia drewna w kg (jeśli występuje)]]/Wyniki_ankiet[[#This Row],[Powierzchnia ogrzewana w m2]],)</f>
        <v>128.57142857142858</v>
      </c>
      <c r="T304" s="309">
        <v>0</v>
      </c>
      <c r="U304" s="309"/>
      <c r="V304" s="309">
        <f>IFERROR(Wyniki_ankiet[[#This Row],[Olej opałowy zużycie w litrach]]/Wyniki_ankiet[[#This Row],[Powierzchnia ogrzewana w m2]],)</f>
        <v>0</v>
      </c>
      <c r="X304" s="309" t="s">
        <v>442</v>
      </c>
      <c r="Y304" s="309" t="s">
        <v>225</v>
      </c>
      <c r="AA304" s="309" t="s">
        <v>444</v>
      </c>
      <c r="AB304" s="309">
        <f>IF(AND(Wyniki_ankiet[[#This Row],[Wielkość zużycia węgla w tonach (jeśli występuje)]]&gt;0,Wyniki_ankiet[[#This Row],[Wielkość zużycia drewna w kg (jeśli występuje)]]&gt;0),1,)</f>
        <v>1</v>
      </c>
      <c r="AC304" s="309">
        <f>IF(AND(Wyniki_ankiet[[#This Row],[Wielkość zużycia węgla w tonach (jeśli występuje)]]&gt;0,Wyniki_ankiet[[#This Row],[Wielkość zużycia drewna w kg (jeśli występuje)]]=0),1,)</f>
        <v>0</v>
      </c>
      <c r="AD304" s="309">
        <f>IF(AND(Wyniki_ankiet[[#This Row],[Wielkość zużycia drewna w kg (jeśli występuje)]]&gt;0,Wyniki_ankiet[[#This Row],[Wielkość zużycia węgla w tonach (jeśli występuje)]]=0),1,)</f>
        <v>0</v>
      </c>
      <c r="AE304" s="309">
        <f>IF(Wyniki_ankiet[[#This Row],[Wielkość zużycia gazu w m3 (jeśli występuje)]]&gt;0,1,)</f>
        <v>0</v>
      </c>
      <c r="AF304" s="309"/>
    </row>
    <row r="305" spans="1:32" ht="15.75" customHeight="1">
      <c r="A305" s="309">
        <v>301</v>
      </c>
      <c r="B305" s="309" t="s">
        <v>226</v>
      </c>
      <c r="C305" s="299">
        <f>SUM(BUD_MIESZK_A!U309:U471)</f>
        <v>0</v>
      </c>
      <c r="D305" s="309" t="s">
        <v>442</v>
      </c>
      <c r="E305" s="309" t="s">
        <v>466</v>
      </c>
      <c r="F305" s="299">
        <v>54</v>
      </c>
      <c r="G305" s="299">
        <v>54</v>
      </c>
      <c r="H305" s="309" t="s">
        <v>225</v>
      </c>
      <c r="I305" s="309" t="s">
        <v>442</v>
      </c>
      <c r="J305" s="309" t="s">
        <v>442</v>
      </c>
      <c r="K305" s="309" t="s">
        <v>464</v>
      </c>
      <c r="L305" s="309" t="s">
        <v>446</v>
      </c>
      <c r="M305" s="314" t="s">
        <v>473</v>
      </c>
      <c r="N305" s="309" t="s">
        <v>452</v>
      </c>
      <c r="O305" s="309">
        <v>2</v>
      </c>
      <c r="P305" s="313">
        <f>IFERROR(Wyniki_ankiet[[#This Row],[Wielkość zużycia węgla w tonach (jeśli występuje)]]*1000/Wyniki_ankiet[[#This Row],[Powierzchnia ogrzewana w m2]],)</f>
        <v>37.037037037037038</v>
      </c>
      <c r="Q305" s="309">
        <v>0</v>
      </c>
      <c r="R305" s="312"/>
      <c r="S305" s="312">
        <f>IFERROR(Wyniki_ankiet[[#This Row],[Wielkość zużycia drewna w kg (jeśli występuje)]]/Wyniki_ankiet[[#This Row],[Powierzchnia ogrzewana w m2]],)</f>
        <v>0</v>
      </c>
      <c r="T305" s="309">
        <v>0</v>
      </c>
      <c r="U305" s="309"/>
      <c r="V305" s="309">
        <f>IFERROR(Wyniki_ankiet[[#This Row],[Olej opałowy zużycie w litrach]]/Wyniki_ankiet[[#This Row],[Powierzchnia ogrzewana w m2]],)</f>
        <v>0</v>
      </c>
      <c r="X305" s="309" t="s">
        <v>442</v>
      </c>
      <c r="Y305" s="309" t="s">
        <v>225</v>
      </c>
      <c r="AA305" s="309" t="s">
        <v>442</v>
      </c>
      <c r="AB305" s="309">
        <f>IF(AND(Wyniki_ankiet[[#This Row],[Wielkość zużycia węgla w tonach (jeśli występuje)]]&gt;0,Wyniki_ankiet[[#This Row],[Wielkość zużycia drewna w kg (jeśli występuje)]]&gt;0),1,)</f>
        <v>0</v>
      </c>
      <c r="AC305" s="309">
        <f>IF(AND(Wyniki_ankiet[[#This Row],[Wielkość zużycia węgla w tonach (jeśli występuje)]]&gt;0,Wyniki_ankiet[[#This Row],[Wielkość zużycia drewna w kg (jeśli występuje)]]=0),1,)</f>
        <v>1</v>
      </c>
      <c r="AD305" s="309">
        <f>IF(AND(Wyniki_ankiet[[#This Row],[Wielkość zużycia drewna w kg (jeśli występuje)]]&gt;0,Wyniki_ankiet[[#This Row],[Wielkość zużycia węgla w tonach (jeśli występuje)]]=0),1,)</f>
        <v>0</v>
      </c>
      <c r="AE305" s="309">
        <f>IF(Wyniki_ankiet[[#This Row],[Wielkość zużycia gazu w m3 (jeśli występuje)]]&gt;0,1,)</f>
        <v>0</v>
      </c>
      <c r="AF305" s="309"/>
    </row>
    <row r="306" spans="1:32" ht="15.75" customHeight="1">
      <c r="A306" s="309">
        <v>302</v>
      </c>
      <c r="B306" s="309" t="s">
        <v>226</v>
      </c>
      <c r="C306" s="299">
        <f>SUM(BUD_MIESZK_A!U310:U472)</f>
        <v>0</v>
      </c>
      <c r="D306" s="309" t="s">
        <v>442</v>
      </c>
      <c r="E306" s="309" t="s">
        <v>450</v>
      </c>
      <c r="F306" s="299">
        <v>120</v>
      </c>
      <c r="G306" s="299">
        <v>120</v>
      </c>
      <c r="H306" s="299">
        <v>2012</v>
      </c>
      <c r="I306" s="309" t="s">
        <v>442</v>
      </c>
      <c r="J306" s="309" t="s">
        <v>444</v>
      </c>
      <c r="K306" s="309" t="s">
        <v>445</v>
      </c>
      <c r="L306" s="309" t="s">
        <v>446</v>
      </c>
      <c r="M306" s="309" t="s">
        <v>458</v>
      </c>
      <c r="N306" s="309" t="s">
        <v>516</v>
      </c>
      <c r="O306" s="309"/>
      <c r="P306" s="313">
        <f>IFERROR(Wyniki_ankiet[[#This Row],[Wielkość zużycia węgla w tonach (jeśli występuje)]]*1000/Wyniki_ankiet[[#This Row],[Powierzchnia ogrzewana w m2]],)</f>
        <v>0</v>
      </c>
      <c r="Q306" s="299">
        <v>1500</v>
      </c>
      <c r="R306" s="312"/>
      <c r="S306" s="312">
        <f>IFERROR(Wyniki_ankiet[[#This Row],[Wielkość zużycia drewna w kg (jeśli występuje)]]/Wyniki_ankiet[[#This Row],[Powierzchnia ogrzewana w m2]],)</f>
        <v>0</v>
      </c>
      <c r="T306" s="309">
        <v>0</v>
      </c>
      <c r="U306" s="309"/>
      <c r="V306" s="309">
        <f>IFERROR(Wyniki_ankiet[[#This Row],[Olej opałowy zużycie w litrach]]/Wyniki_ankiet[[#This Row],[Powierzchnia ogrzewana w m2]],)</f>
        <v>0</v>
      </c>
      <c r="W306" s="309">
        <v>2000</v>
      </c>
      <c r="X306" s="309" t="s">
        <v>442</v>
      </c>
      <c r="Y306" s="309" t="s">
        <v>225</v>
      </c>
      <c r="AA306" s="309" t="s">
        <v>442</v>
      </c>
      <c r="AB306" s="309">
        <f>IF(AND(Wyniki_ankiet[[#This Row],[Wielkość zużycia węgla w tonach (jeśli występuje)]]&gt;0,Wyniki_ankiet[[#This Row],[Wielkość zużycia drewna w kg (jeśli występuje)]]&gt;0),1,)</f>
        <v>0</v>
      </c>
      <c r="AC306" s="309">
        <f>IF(AND(Wyniki_ankiet[[#This Row],[Wielkość zużycia węgla w tonach (jeśli występuje)]]&gt;0,Wyniki_ankiet[[#This Row],[Wielkość zużycia drewna w kg (jeśli występuje)]]=0),1,)</f>
        <v>0</v>
      </c>
      <c r="AD306" s="309">
        <f>IF(AND(Wyniki_ankiet[[#This Row],[Wielkość zużycia drewna w kg (jeśli występuje)]]&gt;0,Wyniki_ankiet[[#This Row],[Wielkość zużycia węgla w tonach (jeśli występuje)]]=0),1,)</f>
        <v>0</v>
      </c>
      <c r="AE306" s="309">
        <f>IF(Wyniki_ankiet[[#This Row],[Wielkość zużycia gazu w m3 (jeśli występuje)]]&gt;0,1,)</f>
        <v>1</v>
      </c>
      <c r="AF306" s="309"/>
    </row>
    <row r="307" spans="1:32" ht="15.75" customHeight="1">
      <c r="A307" s="309">
        <v>303</v>
      </c>
      <c r="B307" s="309" t="s">
        <v>226</v>
      </c>
      <c r="C307" s="299">
        <f>SUM(BUD_MIESZK_A!U311:U473)</f>
        <v>0</v>
      </c>
      <c r="D307" s="309" t="s">
        <v>442</v>
      </c>
      <c r="E307" s="309" t="s">
        <v>443</v>
      </c>
      <c r="F307" s="299">
        <v>220</v>
      </c>
      <c r="G307" s="299">
        <v>160</v>
      </c>
      <c r="H307" s="299">
        <v>1968</v>
      </c>
      <c r="I307" s="309" t="s">
        <v>444</v>
      </c>
      <c r="J307" s="309" t="s">
        <v>444</v>
      </c>
      <c r="K307" s="309" t="s">
        <v>464</v>
      </c>
      <c r="L307" s="309" t="s">
        <v>446</v>
      </c>
      <c r="M307" s="314" t="s">
        <v>473</v>
      </c>
      <c r="N307" s="309" t="s">
        <v>452</v>
      </c>
      <c r="O307" s="309">
        <v>4</v>
      </c>
      <c r="P307" s="313">
        <f>IFERROR(Wyniki_ankiet[[#This Row],[Wielkość zużycia węgla w tonach (jeśli występuje)]]*1000/Wyniki_ankiet[[#This Row],[Powierzchnia ogrzewana w m2]],)</f>
        <v>25</v>
      </c>
      <c r="Q307" s="309">
        <v>0</v>
      </c>
      <c r="R307" s="312"/>
      <c r="S307" s="312">
        <f>IFERROR(Wyniki_ankiet[[#This Row],[Wielkość zużycia drewna w kg (jeśli występuje)]]/Wyniki_ankiet[[#This Row],[Powierzchnia ogrzewana w m2]],)</f>
        <v>0</v>
      </c>
      <c r="T307" s="309">
        <v>0</v>
      </c>
      <c r="U307" s="309"/>
      <c r="V307" s="309">
        <f>IFERROR(Wyniki_ankiet[[#This Row],[Olej opałowy zużycie w litrach]]/Wyniki_ankiet[[#This Row],[Powierzchnia ogrzewana w m2]],)</f>
        <v>0</v>
      </c>
      <c r="X307" s="309" t="s">
        <v>442</v>
      </c>
      <c r="Y307" s="309" t="s">
        <v>225</v>
      </c>
      <c r="AA307" s="309" t="s">
        <v>444</v>
      </c>
      <c r="AB307" s="309">
        <f>IF(AND(Wyniki_ankiet[[#This Row],[Wielkość zużycia węgla w tonach (jeśli występuje)]]&gt;0,Wyniki_ankiet[[#This Row],[Wielkość zużycia drewna w kg (jeśli występuje)]]&gt;0),1,)</f>
        <v>0</v>
      </c>
      <c r="AC307" s="309">
        <f>IF(AND(Wyniki_ankiet[[#This Row],[Wielkość zużycia węgla w tonach (jeśli występuje)]]&gt;0,Wyniki_ankiet[[#This Row],[Wielkość zużycia drewna w kg (jeśli występuje)]]=0),1,)</f>
        <v>1</v>
      </c>
      <c r="AD307" s="309">
        <f>IF(AND(Wyniki_ankiet[[#This Row],[Wielkość zużycia drewna w kg (jeśli występuje)]]&gt;0,Wyniki_ankiet[[#This Row],[Wielkość zużycia węgla w tonach (jeśli występuje)]]=0),1,)</f>
        <v>0</v>
      </c>
      <c r="AE307" s="309">
        <f>IF(Wyniki_ankiet[[#This Row],[Wielkość zużycia gazu w m3 (jeśli występuje)]]&gt;0,1,)</f>
        <v>0</v>
      </c>
      <c r="AF307" s="309"/>
    </row>
    <row r="308" spans="1:32" ht="15.75" customHeight="1">
      <c r="A308" s="309">
        <v>304</v>
      </c>
      <c r="B308" s="309" t="s">
        <v>226</v>
      </c>
      <c r="C308" s="299">
        <f>SUM(BUD_MIESZK_A!U312:U474)</f>
        <v>0</v>
      </c>
      <c r="D308" s="309" t="s">
        <v>442</v>
      </c>
      <c r="E308" s="309" t="s">
        <v>443</v>
      </c>
      <c r="F308" s="299">
        <v>230</v>
      </c>
      <c r="G308" s="299">
        <v>200</v>
      </c>
      <c r="H308" s="309" t="s">
        <v>225</v>
      </c>
      <c r="I308" s="309" t="s">
        <v>442</v>
      </c>
      <c r="J308" s="309" t="s">
        <v>442</v>
      </c>
      <c r="K308" s="309" t="s">
        <v>445</v>
      </c>
      <c r="L308" s="309" t="s">
        <v>446</v>
      </c>
      <c r="M308" s="314" t="s">
        <v>473</v>
      </c>
      <c r="N308" s="309" t="s">
        <v>52</v>
      </c>
      <c r="O308" s="309"/>
      <c r="P308" s="313">
        <f>IFERROR(Wyniki_ankiet[[#This Row],[Wielkość zużycia węgla w tonach (jeśli występuje)]]*1000/Wyniki_ankiet[[#This Row],[Powierzchnia ogrzewana w m2]],)</f>
        <v>0</v>
      </c>
      <c r="Q308" s="309">
        <v>0</v>
      </c>
      <c r="R308" s="312"/>
      <c r="S308" s="312">
        <f>IFERROR(Wyniki_ankiet[[#This Row],[Wielkość zużycia drewna w kg (jeśli występuje)]]/Wyniki_ankiet[[#This Row],[Powierzchnia ogrzewana w m2]],)</f>
        <v>0</v>
      </c>
      <c r="T308" s="309" t="s">
        <v>493</v>
      </c>
      <c r="U308" s="309"/>
      <c r="V308" s="309">
        <f>IFERROR(Wyniki_ankiet[[#This Row],[Olej opałowy zużycie w litrach]]/Wyniki_ankiet[[#This Row],[Powierzchnia ogrzewana w m2]],)</f>
        <v>0</v>
      </c>
      <c r="X308" s="309" t="s">
        <v>442</v>
      </c>
      <c r="Y308" s="309" t="s">
        <v>225</v>
      </c>
      <c r="AA308" s="309" t="s">
        <v>444</v>
      </c>
      <c r="AB308" s="309">
        <f>IF(AND(Wyniki_ankiet[[#This Row],[Wielkość zużycia węgla w tonach (jeśli występuje)]]&gt;0,Wyniki_ankiet[[#This Row],[Wielkość zużycia drewna w kg (jeśli występuje)]]&gt;0),1,)</f>
        <v>0</v>
      </c>
      <c r="AC308" s="309">
        <f>IF(AND(Wyniki_ankiet[[#This Row],[Wielkość zużycia węgla w tonach (jeśli występuje)]]&gt;0,Wyniki_ankiet[[#This Row],[Wielkość zużycia drewna w kg (jeśli występuje)]]=0),1,)</f>
        <v>0</v>
      </c>
      <c r="AD308" s="309">
        <f>IF(AND(Wyniki_ankiet[[#This Row],[Wielkość zużycia drewna w kg (jeśli występuje)]]&gt;0,Wyniki_ankiet[[#This Row],[Wielkość zużycia węgla w tonach (jeśli występuje)]]=0),1,)</f>
        <v>0</v>
      </c>
      <c r="AE308" s="309">
        <f>IF(Wyniki_ankiet[[#This Row],[Wielkość zużycia gazu w m3 (jeśli występuje)]]&gt;0,1,)</f>
        <v>0</v>
      </c>
      <c r="AF308" s="309"/>
    </row>
    <row r="309" spans="1:32" ht="15.75" customHeight="1">
      <c r="A309" s="309">
        <v>305</v>
      </c>
      <c r="B309" s="309" t="s">
        <v>226</v>
      </c>
      <c r="C309" s="299">
        <f>SUM(BUD_MIESZK_A!U313:U475)</f>
        <v>0</v>
      </c>
      <c r="D309" s="309" t="s">
        <v>442</v>
      </c>
      <c r="E309" s="309" t="s">
        <v>443</v>
      </c>
      <c r="F309" s="299">
        <v>130</v>
      </c>
      <c r="G309" s="299">
        <v>130</v>
      </c>
      <c r="H309" s="299">
        <v>2005</v>
      </c>
      <c r="I309" s="309" t="s">
        <v>442</v>
      </c>
      <c r="J309" s="309" t="s">
        <v>444</v>
      </c>
      <c r="K309" s="309" t="s">
        <v>445</v>
      </c>
      <c r="L309" s="309" t="s">
        <v>446</v>
      </c>
      <c r="M309" s="314" t="s">
        <v>473</v>
      </c>
      <c r="N309" s="309" t="s">
        <v>455</v>
      </c>
      <c r="O309" s="309"/>
      <c r="P309" s="313">
        <f>IFERROR(Wyniki_ankiet[[#This Row],[Wielkość zużycia węgla w tonach (jeśli występuje)]]*1000/Wyniki_ankiet[[#This Row],[Powierzchnia ogrzewana w m2]],)</f>
        <v>0</v>
      </c>
      <c r="Q309" s="309">
        <v>0</v>
      </c>
      <c r="R309" s="312"/>
      <c r="S309" s="312">
        <f>IFERROR(Wyniki_ankiet[[#This Row],[Wielkość zużycia drewna w kg (jeśli występuje)]]/Wyniki_ankiet[[#This Row],[Powierzchnia ogrzewana w m2]],)</f>
        <v>0</v>
      </c>
      <c r="T309" s="309">
        <v>0</v>
      </c>
      <c r="U309" s="309"/>
      <c r="V309" s="309">
        <f>IFERROR(Wyniki_ankiet[[#This Row],[Olej opałowy zużycie w litrach]]/Wyniki_ankiet[[#This Row],[Powierzchnia ogrzewana w m2]],)</f>
        <v>0</v>
      </c>
      <c r="X309" s="309" t="s">
        <v>442</v>
      </c>
      <c r="Y309" s="309" t="s">
        <v>225</v>
      </c>
      <c r="AA309" s="309" t="s">
        <v>444</v>
      </c>
      <c r="AB309" s="309">
        <f>IF(AND(Wyniki_ankiet[[#This Row],[Wielkość zużycia węgla w tonach (jeśli występuje)]]&gt;0,Wyniki_ankiet[[#This Row],[Wielkość zużycia drewna w kg (jeśli występuje)]]&gt;0),1,)</f>
        <v>0</v>
      </c>
      <c r="AC309" s="309">
        <f>IF(AND(Wyniki_ankiet[[#This Row],[Wielkość zużycia węgla w tonach (jeśli występuje)]]&gt;0,Wyniki_ankiet[[#This Row],[Wielkość zużycia drewna w kg (jeśli występuje)]]=0),1,)</f>
        <v>0</v>
      </c>
      <c r="AD309" s="309">
        <f>IF(AND(Wyniki_ankiet[[#This Row],[Wielkość zużycia drewna w kg (jeśli występuje)]]&gt;0,Wyniki_ankiet[[#This Row],[Wielkość zużycia węgla w tonach (jeśli występuje)]]=0),1,)</f>
        <v>0</v>
      </c>
      <c r="AE309" s="309">
        <f>IF(Wyniki_ankiet[[#This Row],[Wielkość zużycia gazu w m3 (jeśli występuje)]]&gt;0,1,)</f>
        <v>0</v>
      </c>
      <c r="AF309" s="309"/>
    </row>
    <row r="310" spans="1:32" ht="15.75" hidden="1" customHeight="1">
      <c r="A310" s="309">
        <v>306</v>
      </c>
      <c r="B310" s="309" t="s">
        <v>226</v>
      </c>
      <c r="C310" s="299">
        <f>SUM(BUD_MIESZK_A!U314:U476)</f>
        <v>0</v>
      </c>
      <c r="D310" s="309" t="s">
        <v>442</v>
      </c>
      <c r="E310" s="309" t="s">
        <v>450</v>
      </c>
      <c r="F310" s="299">
        <v>100</v>
      </c>
      <c r="G310" s="299">
        <v>100</v>
      </c>
      <c r="H310" s="299">
        <v>1984</v>
      </c>
      <c r="I310" s="309" t="s">
        <v>442</v>
      </c>
      <c r="J310" s="309" t="s">
        <v>442</v>
      </c>
      <c r="K310" s="309" t="s">
        <v>445</v>
      </c>
      <c r="L310" s="309" t="s">
        <v>446</v>
      </c>
      <c r="M310" s="309" t="s">
        <v>451</v>
      </c>
      <c r="N310" s="309" t="s">
        <v>455</v>
      </c>
      <c r="O310" s="309">
        <v>4</v>
      </c>
      <c r="P310" s="313">
        <f>IFERROR(Wyniki_ankiet[[#This Row],[Wielkość zużycia węgla w tonach (jeśli występuje)]]*1000/Wyniki_ankiet[[#This Row],[Powierzchnia ogrzewana w m2]],)</f>
        <v>40</v>
      </c>
      <c r="Q310" s="309">
        <v>0</v>
      </c>
      <c r="R310" s="312">
        <v>2000</v>
      </c>
      <c r="S310" s="312">
        <f>IFERROR(Wyniki_ankiet[[#This Row],[Wielkość zużycia drewna w kg (jeśli występuje)]]/Wyniki_ankiet[[#This Row],[Powierzchnia ogrzewana w m2]],)</f>
        <v>20</v>
      </c>
      <c r="T310" s="309">
        <v>0</v>
      </c>
      <c r="U310" s="309"/>
      <c r="V310" s="309">
        <f>IFERROR(Wyniki_ankiet[[#This Row],[Olej opałowy zużycie w litrach]]/Wyniki_ankiet[[#This Row],[Powierzchnia ogrzewana w m2]],)</f>
        <v>0</v>
      </c>
      <c r="X310" s="309" t="s">
        <v>442</v>
      </c>
      <c r="Y310" s="309" t="s">
        <v>225</v>
      </c>
      <c r="AA310" s="309" t="s">
        <v>444</v>
      </c>
      <c r="AB310" s="309">
        <f>IF(AND(Wyniki_ankiet[[#This Row],[Wielkość zużycia węgla w tonach (jeśli występuje)]]&gt;0,Wyniki_ankiet[[#This Row],[Wielkość zużycia drewna w kg (jeśli występuje)]]&gt;0),1,)</f>
        <v>1</v>
      </c>
      <c r="AC310" s="309">
        <f>IF(AND(Wyniki_ankiet[[#This Row],[Wielkość zużycia węgla w tonach (jeśli występuje)]]&gt;0,Wyniki_ankiet[[#This Row],[Wielkość zużycia drewna w kg (jeśli występuje)]]=0),1,)</f>
        <v>0</v>
      </c>
      <c r="AD310" s="309">
        <f>IF(AND(Wyniki_ankiet[[#This Row],[Wielkość zużycia drewna w kg (jeśli występuje)]]&gt;0,Wyniki_ankiet[[#This Row],[Wielkość zużycia węgla w tonach (jeśli występuje)]]=0),1,)</f>
        <v>0</v>
      </c>
      <c r="AE310" s="309">
        <f>IF(Wyniki_ankiet[[#This Row],[Wielkość zużycia gazu w m3 (jeśli występuje)]]&gt;0,1,)</f>
        <v>0</v>
      </c>
      <c r="AF310" s="309"/>
    </row>
    <row r="311" spans="1:32" ht="15.75" hidden="1" customHeight="1">
      <c r="A311" s="309">
        <v>307</v>
      </c>
      <c r="B311" s="309" t="s">
        <v>226</v>
      </c>
      <c r="C311" s="299">
        <f>SUM(BUD_MIESZK_A!U315:U477)</f>
        <v>0</v>
      </c>
      <c r="D311" s="309" t="s">
        <v>444</v>
      </c>
      <c r="E311" s="309" t="s">
        <v>443</v>
      </c>
      <c r="F311" s="299">
        <v>120</v>
      </c>
      <c r="G311" s="299">
        <v>120</v>
      </c>
      <c r="H311" s="299">
        <v>1935</v>
      </c>
      <c r="I311" s="309" t="s">
        <v>442</v>
      </c>
      <c r="J311" s="309" t="s">
        <v>442</v>
      </c>
      <c r="K311" s="309" t="s">
        <v>464</v>
      </c>
      <c r="L311" s="309" t="s">
        <v>446</v>
      </c>
      <c r="M311" s="309" t="s">
        <v>451</v>
      </c>
      <c r="N311" s="309" t="s">
        <v>455</v>
      </c>
      <c r="O311" s="309">
        <v>2</v>
      </c>
      <c r="P311" s="313">
        <f>IFERROR(Wyniki_ankiet[[#This Row],[Wielkość zużycia węgla w tonach (jeśli występuje)]]*1000/Wyniki_ankiet[[#This Row],[Powierzchnia ogrzewana w m2]],)</f>
        <v>16.666666666666668</v>
      </c>
      <c r="Q311" s="309">
        <v>0</v>
      </c>
      <c r="R311" s="312">
        <v>6000</v>
      </c>
      <c r="S311" s="312">
        <f>IFERROR(Wyniki_ankiet[[#This Row],[Wielkość zużycia drewna w kg (jeśli występuje)]]/Wyniki_ankiet[[#This Row],[Powierzchnia ogrzewana w m2]],)</f>
        <v>50</v>
      </c>
      <c r="T311" s="309">
        <v>0</v>
      </c>
      <c r="U311" s="309"/>
      <c r="V311" s="309">
        <f>IFERROR(Wyniki_ankiet[[#This Row],[Olej opałowy zużycie w litrach]]/Wyniki_ankiet[[#This Row],[Powierzchnia ogrzewana w m2]],)</f>
        <v>0</v>
      </c>
      <c r="X311" s="309" t="s">
        <v>442</v>
      </c>
      <c r="Y311" s="309" t="s">
        <v>225</v>
      </c>
      <c r="AA311" s="309" t="s">
        <v>442</v>
      </c>
      <c r="AB311" s="309">
        <f>IF(AND(Wyniki_ankiet[[#This Row],[Wielkość zużycia węgla w tonach (jeśli występuje)]]&gt;0,Wyniki_ankiet[[#This Row],[Wielkość zużycia drewna w kg (jeśli występuje)]]&gt;0),1,)</f>
        <v>1</v>
      </c>
      <c r="AC311" s="309">
        <f>IF(AND(Wyniki_ankiet[[#This Row],[Wielkość zużycia węgla w tonach (jeśli występuje)]]&gt;0,Wyniki_ankiet[[#This Row],[Wielkość zużycia drewna w kg (jeśli występuje)]]=0),1,)</f>
        <v>0</v>
      </c>
      <c r="AD311" s="309">
        <f>IF(AND(Wyniki_ankiet[[#This Row],[Wielkość zużycia drewna w kg (jeśli występuje)]]&gt;0,Wyniki_ankiet[[#This Row],[Wielkość zużycia węgla w tonach (jeśli występuje)]]=0),1,)</f>
        <v>0</v>
      </c>
      <c r="AE311" s="309">
        <f>IF(Wyniki_ankiet[[#This Row],[Wielkość zużycia gazu w m3 (jeśli występuje)]]&gt;0,1,)</f>
        <v>0</v>
      </c>
      <c r="AF311" s="309"/>
    </row>
    <row r="312" spans="1:32" ht="15.75" hidden="1" customHeight="1">
      <c r="A312" s="309">
        <v>308</v>
      </c>
      <c r="B312" s="309" t="s">
        <v>226</v>
      </c>
      <c r="C312" s="299">
        <f>SUM(BUD_MIESZK_A!U316:U478)</f>
        <v>0</v>
      </c>
      <c r="D312" s="309" t="s">
        <v>442</v>
      </c>
      <c r="E312" s="309" t="s">
        <v>443</v>
      </c>
      <c r="F312" s="299">
        <v>102</v>
      </c>
      <c r="G312" s="299">
        <v>102</v>
      </c>
      <c r="H312" s="299">
        <v>2013</v>
      </c>
      <c r="I312" s="309" t="s">
        <v>444</v>
      </c>
      <c r="J312" s="309" t="s">
        <v>444</v>
      </c>
      <c r="K312" s="309" t="s">
        <v>445</v>
      </c>
      <c r="L312" s="309" t="s">
        <v>446</v>
      </c>
      <c r="M312" s="309" t="s">
        <v>451</v>
      </c>
      <c r="N312" s="309" t="s">
        <v>457</v>
      </c>
      <c r="O312" s="309">
        <v>2</v>
      </c>
      <c r="P312" s="313">
        <f>IFERROR(Wyniki_ankiet[[#This Row],[Wielkość zużycia węgla w tonach (jeśli występuje)]]*1000/Wyniki_ankiet[[#This Row],[Powierzchnia ogrzewana w m2]],)</f>
        <v>19.607843137254903</v>
      </c>
      <c r="Q312" s="309">
        <v>0</v>
      </c>
      <c r="R312" s="312">
        <v>300</v>
      </c>
      <c r="S312" s="312">
        <f>IFERROR(Wyniki_ankiet[[#This Row],[Wielkość zużycia drewna w kg (jeśli występuje)]]/Wyniki_ankiet[[#This Row],[Powierzchnia ogrzewana w m2]],)</f>
        <v>2.9411764705882355</v>
      </c>
      <c r="T312" s="309">
        <v>0</v>
      </c>
      <c r="U312" s="309"/>
      <c r="V312" s="309">
        <f>IFERROR(Wyniki_ankiet[[#This Row],[Olej opałowy zużycie w litrach]]/Wyniki_ankiet[[#This Row],[Powierzchnia ogrzewana w m2]],)</f>
        <v>0</v>
      </c>
      <c r="W312" s="309">
        <v>1830</v>
      </c>
      <c r="X312" s="309" t="s">
        <v>442</v>
      </c>
      <c r="Y312" s="309" t="s">
        <v>225</v>
      </c>
      <c r="AA312" s="309" t="s">
        <v>444</v>
      </c>
      <c r="AB312" s="309">
        <f>IF(AND(Wyniki_ankiet[[#This Row],[Wielkość zużycia węgla w tonach (jeśli występuje)]]&gt;0,Wyniki_ankiet[[#This Row],[Wielkość zużycia drewna w kg (jeśli występuje)]]&gt;0),1,)</f>
        <v>1</v>
      </c>
      <c r="AC312" s="309">
        <f>IF(AND(Wyniki_ankiet[[#This Row],[Wielkość zużycia węgla w tonach (jeśli występuje)]]&gt;0,Wyniki_ankiet[[#This Row],[Wielkość zużycia drewna w kg (jeśli występuje)]]=0),1,)</f>
        <v>0</v>
      </c>
      <c r="AD312" s="309">
        <f>IF(AND(Wyniki_ankiet[[#This Row],[Wielkość zużycia drewna w kg (jeśli występuje)]]&gt;0,Wyniki_ankiet[[#This Row],[Wielkość zużycia węgla w tonach (jeśli występuje)]]=0),1,)</f>
        <v>0</v>
      </c>
      <c r="AE312" s="309">
        <f>IF(Wyniki_ankiet[[#This Row],[Wielkość zużycia gazu w m3 (jeśli występuje)]]&gt;0,1,)</f>
        <v>0</v>
      </c>
      <c r="AF312" s="309"/>
    </row>
    <row r="313" spans="1:32" ht="15.75" customHeight="1">
      <c r="A313" s="309">
        <v>309</v>
      </c>
      <c r="B313" s="309" t="s">
        <v>226</v>
      </c>
      <c r="C313" s="299">
        <f>SUM(BUD_MIESZK_A!U317:U479)</f>
        <v>0</v>
      </c>
      <c r="D313" s="309" t="s">
        <v>442</v>
      </c>
      <c r="E313" s="309" t="s">
        <v>443</v>
      </c>
      <c r="F313" s="299">
        <v>100</v>
      </c>
      <c r="G313" s="299">
        <v>100</v>
      </c>
      <c r="H313" s="299">
        <v>1973</v>
      </c>
      <c r="I313" s="309" t="s">
        <v>442</v>
      </c>
      <c r="J313" s="309" t="s">
        <v>442</v>
      </c>
      <c r="K313" s="309" t="s">
        <v>445</v>
      </c>
      <c r="L313" s="309" t="s">
        <v>446</v>
      </c>
      <c r="M313" s="314" t="s">
        <v>473</v>
      </c>
      <c r="N313" s="309" t="s">
        <v>452</v>
      </c>
      <c r="O313" s="309">
        <v>5</v>
      </c>
      <c r="P313" s="313">
        <f>IFERROR(Wyniki_ankiet[[#This Row],[Wielkość zużycia węgla w tonach (jeśli występuje)]]*1000/Wyniki_ankiet[[#This Row],[Powierzchnia ogrzewana w m2]],)</f>
        <v>50</v>
      </c>
      <c r="Q313" s="309">
        <v>0</v>
      </c>
      <c r="R313" s="312"/>
      <c r="S313" s="312">
        <f>IFERROR(Wyniki_ankiet[[#This Row],[Wielkość zużycia drewna w kg (jeśli występuje)]]/Wyniki_ankiet[[#This Row],[Powierzchnia ogrzewana w m2]],)</f>
        <v>0</v>
      </c>
      <c r="T313" s="309">
        <v>0</v>
      </c>
      <c r="U313" s="309"/>
      <c r="V313" s="309">
        <f>IFERROR(Wyniki_ankiet[[#This Row],[Olej opałowy zużycie w litrach]]/Wyniki_ankiet[[#This Row],[Powierzchnia ogrzewana w m2]],)</f>
        <v>0</v>
      </c>
      <c r="X313" s="309" t="s">
        <v>442</v>
      </c>
      <c r="Y313" s="309" t="s">
        <v>225</v>
      </c>
      <c r="AA313" s="309" t="s">
        <v>444</v>
      </c>
      <c r="AB313" s="309">
        <f>IF(AND(Wyniki_ankiet[[#This Row],[Wielkość zużycia węgla w tonach (jeśli występuje)]]&gt;0,Wyniki_ankiet[[#This Row],[Wielkość zużycia drewna w kg (jeśli występuje)]]&gt;0),1,)</f>
        <v>0</v>
      </c>
      <c r="AC313" s="309">
        <f>IF(AND(Wyniki_ankiet[[#This Row],[Wielkość zużycia węgla w tonach (jeśli występuje)]]&gt;0,Wyniki_ankiet[[#This Row],[Wielkość zużycia drewna w kg (jeśli występuje)]]=0),1,)</f>
        <v>1</v>
      </c>
      <c r="AD313" s="309">
        <f>IF(AND(Wyniki_ankiet[[#This Row],[Wielkość zużycia drewna w kg (jeśli występuje)]]&gt;0,Wyniki_ankiet[[#This Row],[Wielkość zużycia węgla w tonach (jeśli występuje)]]=0),1,)</f>
        <v>0</v>
      </c>
      <c r="AE313" s="309">
        <f>IF(Wyniki_ankiet[[#This Row],[Wielkość zużycia gazu w m3 (jeśli występuje)]]&gt;0,1,)</f>
        <v>0</v>
      </c>
      <c r="AF313" s="309"/>
    </row>
    <row r="314" spans="1:32" ht="15.75" hidden="1" customHeight="1">
      <c r="A314" s="309">
        <v>310</v>
      </c>
      <c r="B314" s="309" t="s">
        <v>226</v>
      </c>
      <c r="C314" s="299">
        <f>SUM(BUD_MIESZK_A!U318:U480)</f>
        <v>0</v>
      </c>
      <c r="D314" s="309" t="s">
        <v>225</v>
      </c>
      <c r="E314" s="309" t="s">
        <v>443</v>
      </c>
      <c r="F314" s="299">
        <v>200</v>
      </c>
      <c r="G314" s="299">
        <v>180</v>
      </c>
      <c r="H314" s="299">
        <v>1980</v>
      </c>
      <c r="I314" s="309" t="s">
        <v>444</v>
      </c>
      <c r="J314" s="309" t="s">
        <v>444</v>
      </c>
      <c r="K314" s="309" t="s">
        <v>445</v>
      </c>
      <c r="L314" s="309" t="s">
        <v>446</v>
      </c>
      <c r="M314" s="309" t="s">
        <v>451</v>
      </c>
      <c r="N314" s="309" t="s">
        <v>517</v>
      </c>
      <c r="O314" s="309">
        <v>5</v>
      </c>
      <c r="P314" s="313">
        <f>IFERROR(Wyniki_ankiet[[#This Row],[Wielkość zużycia węgla w tonach (jeśli występuje)]]*1000/Wyniki_ankiet[[#This Row],[Powierzchnia ogrzewana w m2]],)</f>
        <v>27.777777777777779</v>
      </c>
      <c r="Q314" s="309">
        <v>0</v>
      </c>
      <c r="R314" s="312">
        <v>100</v>
      </c>
      <c r="S314" s="312">
        <f>IFERROR(Wyniki_ankiet[[#This Row],[Wielkość zużycia drewna w kg (jeśli występuje)]]/Wyniki_ankiet[[#This Row],[Powierzchnia ogrzewana w m2]],)</f>
        <v>0.55555555555555558</v>
      </c>
      <c r="T314" s="309">
        <v>0</v>
      </c>
      <c r="U314" s="309"/>
      <c r="V314" s="309">
        <f>IFERROR(Wyniki_ankiet[[#This Row],[Olej opałowy zużycie w litrach]]/Wyniki_ankiet[[#This Row],[Powierzchnia ogrzewana w m2]],)</f>
        <v>0</v>
      </c>
      <c r="X314" s="309" t="s">
        <v>442</v>
      </c>
      <c r="Y314" s="309" t="s">
        <v>225</v>
      </c>
      <c r="AA314" s="309" t="s">
        <v>444</v>
      </c>
      <c r="AB314" s="309">
        <f>IF(AND(Wyniki_ankiet[[#This Row],[Wielkość zużycia węgla w tonach (jeśli występuje)]]&gt;0,Wyniki_ankiet[[#This Row],[Wielkość zużycia drewna w kg (jeśli występuje)]]&gt;0),1,)</f>
        <v>1</v>
      </c>
      <c r="AC314" s="309">
        <f>IF(AND(Wyniki_ankiet[[#This Row],[Wielkość zużycia węgla w tonach (jeśli występuje)]]&gt;0,Wyniki_ankiet[[#This Row],[Wielkość zużycia drewna w kg (jeśli występuje)]]=0),1,)</f>
        <v>0</v>
      </c>
      <c r="AD314" s="309">
        <f>IF(AND(Wyniki_ankiet[[#This Row],[Wielkość zużycia drewna w kg (jeśli występuje)]]&gt;0,Wyniki_ankiet[[#This Row],[Wielkość zużycia węgla w tonach (jeśli występuje)]]=0),1,)</f>
        <v>0</v>
      </c>
      <c r="AE314" s="309">
        <f>IF(Wyniki_ankiet[[#This Row],[Wielkość zużycia gazu w m3 (jeśli występuje)]]&gt;0,1,)</f>
        <v>0</v>
      </c>
      <c r="AF314" s="309"/>
    </row>
    <row r="315" spans="1:32" ht="15.75" customHeight="1">
      <c r="A315" s="309">
        <v>311</v>
      </c>
      <c r="B315" s="309" t="s">
        <v>226</v>
      </c>
      <c r="C315" s="299">
        <f>SUM(BUD_MIESZK_A!U319:U481)</f>
        <v>0</v>
      </c>
      <c r="D315" s="309" t="s">
        <v>442</v>
      </c>
      <c r="E315" s="309" t="s">
        <v>450</v>
      </c>
      <c r="F315" s="299">
        <v>180</v>
      </c>
      <c r="G315" s="299">
        <v>180</v>
      </c>
      <c r="H315" s="299">
        <v>1995</v>
      </c>
      <c r="I315" s="309" t="s">
        <v>442</v>
      </c>
      <c r="J315" s="309" t="s">
        <v>444</v>
      </c>
      <c r="K315" s="309" t="s">
        <v>445</v>
      </c>
      <c r="L315" s="309" t="s">
        <v>446</v>
      </c>
      <c r="M315" s="309" t="s">
        <v>451</v>
      </c>
      <c r="N315" s="309" t="s">
        <v>452</v>
      </c>
      <c r="O315" s="309">
        <v>4</v>
      </c>
      <c r="P315" s="313">
        <f>IFERROR(Wyniki_ankiet[[#This Row],[Wielkość zużycia węgla w tonach (jeśli występuje)]]*1000/Wyniki_ankiet[[#This Row],[Powierzchnia ogrzewana w m2]],)</f>
        <v>22.222222222222221</v>
      </c>
      <c r="Q315" s="309">
        <v>0</v>
      </c>
      <c r="R315" s="312"/>
      <c r="S315" s="312">
        <f>IFERROR(Wyniki_ankiet[[#This Row],[Wielkość zużycia drewna w kg (jeśli występuje)]]/Wyniki_ankiet[[#This Row],[Powierzchnia ogrzewana w m2]],)</f>
        <v>0</v>
      </c>
      <c r="T315" s="309">
        <v>0</v>
      </c>
      <c r="U315" s="309"/>
      <c r="V315" s="309">
        <f>IFERROR(Wyniki_ankiet[[#This Row],[Olej opałowy zużycie w litrach]]/Wyniki_ankiet[[#This Row],[Powierzchnia ogrzewana w m2]],)</f>
        <v>0</v>
      </c>
      <c r="X315" s="309" t="s">
        <v>442</v>
      </c>
      <c r="Y315" s="309" t="s">
        <v>225</v>
      </c>
      <c r="AA315" s="309" t="s">
        <v>442</v>
      </c>
      <c r="AB315" s="309">
        <f>IF(AND(Wyniki_ankiet[[#This Row],[Wielkość zużycia węgla w tonach (jeśli występuje)]]&gt;0,Wyniki_ankiet[[#This Row],[Wielkość zużycia drewna w kg (jeśli występuje)]]&gt;0),1,)</f>
        <v>0</v>
      </c>
      <c r="AC315" s="309">
        <f>IF(AND(Wyniki_ankiet[[#This Row],[Wielkość zużycia węgla w tonach (jeśli występuje)]]&gt;0,Wyniki_ankiet[[#This Row],[Wielkość zużycia drewna w kg (jeśli występuje)]]=0),1,)</f>
        <v>1</v>
      </c>
      <c r="AD315" s="309">
        <f>IF(AND(Wyniki_ankiet[[#This Row],[Wielkość zużycia drewna w kg (jeśli występuje)]]&gt;0,Wyniki_ankiet[[#This Row],[Wielkość zużycia węgla w tonach (jeśli występuje)]]=0),1,)</f>
        <v>0</v>
      </c>
      <c r="AE315" s="309">
        <f>IF(Wyniki_ankiet[[#This Row],[Wielkość zużycia gazu w m3 (jeśli występuje)]]&gt;0,1,)</f>
        <v>0</v>
      </c>
      <c r="AF315" s="309"/>
    </row>
    <row r="316" spans="1:32" ht="15.75" customHeight="1">
      <c r="A316" s="309">
        <v>312</v>
      </c>
      <c r="B316" s="309" t="s">
        <v>226</v>
      </c>
      <c r="C316" s="299">
        <f>SUM(BUD_MIESZK_A!U320:U482)</f>
        <v>0</v>
      </c>
      <c r="D316" s="309" t="s">
        <v>442</v>
      </c>
      <c r="E316" s="309" t="s">
        <v>443</v>
      </c>
      <c r="F316" s="299">
        <v>63</v>
      </c>
      <c r="G316" s="299">
        <v>60</v>
      </c>
      <c r="H316" s="299">
        <v>1960</v>
      </c>
      <c r="I316" s="309" t="s">
        <v>442</v>
      </c>
      <c r="J316" s="309" t="s">
        <v>442</v>
      </c>
      <c r="K316" s="309" t="s">
        <v>445</v>
      </c>
      <c r="L316" s="309" t="s">
        <v>446</v>
      </c>
      <c r="M316" s="309" t="s">
        <v>451</v>
      </c>
      <c r="N316" s="309" t="s">
        <v>52</v>
      </c>
      <c r="O316" s="309">
        <v>3</v>
      </c>
      <c r="P316" s="313">
        <f>IFERROR(Wyniki_ankiet[[#This Row],[Wielkość zużycia węgla w tonach (jeśli występuje)]]*1000/Wyniki_ankiet[[#This Row],[Powierzchnia ogrzewana w m2]],)</f>
        <v>50</v>
      </c>
      <c r="Q316" s="309">
        <v>0</v>
      </c>
      <c r="R316" s="312"/>
      <c r="S316" s="312">
        <f>IFERROR(Wyniki_ankiet[[#This Row],[Wielkość zużycia drewna w kg (jeśli występuje)]]/Wyniki_ankiet[[#This Row],[Powierzchnia ogrzewana w m2]],)</f>
        <v>0</v>
      </c>
      <c r="T316" s="309" t="s">
        <v>488</v>
      </c>
      <c r="U316" s="309"/>
      <c r="V316" s="309">
        <f>IFERROR(Wyniki_ankiet[[#This Row],[Olej opałowy zużycie w litrach]]/Wyniki_ankiet[[#This Row],[Powierzchnia ogrzewana w m2]],)</f>
        <v>0</v>
      </c>
      <c r="X316" s="309" t="s">
        <v>442</v>
      </c>
      <c r="Y316" s="309" t="s">
        <v>225</v>
      </c>
      <c r="AA316" s="309" t="s">
        <v>444</v>
      </c>
      <c r="AB316" s="309">
        <f>IF(AND(Wyniki_ankiet[[#This Row],[Wielkość zużycia węgla w tonach (jeśli występuje)]]&gt;0,Wyniki_ankiet[[#This Row],[Wielkość zużycia drewna w kg (jeśli występuje)]]&gt;0),1,)</f>
        <v>0</v>
      </c>
      <c r="AC316" s="309">
        <f>IF(AND(Wyniki_ankiet[[#This Row],[Wielkość zużycia węgla w tonach (jeśli występuje)]]&gt;0,Wyniki_ankiet[[#This Row],[Wielkość zużycia drewna w kg (jeśli występuje)]]=0),1,)</f>
        <v>1</v>
      </c>
      <c r="AD316" s="309">
        <f>IF(AND(Wyniki_ankiet[[#This Row],[Wielkość zużycia drewna w kg (jeśli występuje)]]&gt;0,Wyniki_ankiet[[#This Row],[Wielkość zużycia węgla w tonach (jeśli występuje)]]=0),1,)</f>
        <v>0</v>
      </c>
      <c r="AE316" s="309">
        <f>IF(Wyniki_ankiet[[#This Row],[Wielkość zużycia gazu w m3 (jeśli występuje)]]&gt;0,1,)</f>
        <v>0</v>
      </c>
      <c r="AF316" s="309"/>
    </row>
    <row r="317" spans="1:32" ht="15.75" hidden="1" customHeight="1">
      <c r="A317" s="309">
        <v>313</v>
      </c>
      <c r="B317" s="309" t="s">
        <v>226</v>
      </c>
      <c r="C317" s="299">
        <f>SUM(BUD_MIESZK_A!U321:U483)</f>
        <v>0</v>
      </c>
      <c r="D317" s="309" t="s">
        <v>442</v>
      </c>
      <c r="E317" s="309" t="s">
        <v>443</v>
      </c>
      <c r="F317" s="299">
        <v>240</v>
      </c>
      <c r="G317" s="299">
        <v>240</v>
      </c>
      <c r="H317" s="299">
        <v>1979</v>
      </c>
      <c r="I317" s="309" t="s">
        <v>442</v>
      </c>
      <c r="J317" s="309" t="s">
        <v>442</v>
      </c>
      <c r="K317" s="309" t="s">
        <v>445</v>
      </c>
      <c r="L317" s="309" t="s">
        <v>446</v>
      </c>
      <c r="M317" s="314" t="s">
        <v>473</v>
      </c>
      <c r="N317" s="309" t="s">
        <v>455</v>
      </c>
      <c r="O317" s="309">
        <v>5</v>
      </c>
      <c r="P317" s="313">
        <f>IFERROR(Wyniki_ankiet[[#This Row],[Wielkość zużycia węgla w tonach (jeśli występuje)]]*1000/Wyniki_ankiet[[#This Row],[Powierzchnia ogrzewana w m2]],)</f>
        <v>20.833333333333332</v>
      </c>
      <c r="Q317" s="309">
        <v>0</v>
      </c>
      <c r="R317" s="312">
        <v>1000</v>
      </c>
      <c r="S317" s="312">
        <f>IFERROR(Wyniki_ankiet[[#This Row],[Wielkość zużycia drewna w kg (jeśli występuje)]]/Wyniki_ankiet[[#This Row],[Powierzchnia ogrzewana w m2]],)</f>
        <v>4.166666666666667</v>
      </c>
      <c r="T317" s="309">
        <v>0</v>
      </c>
      <c r="U317" s="309"/>
      <c r="V317" s="309">
        <f>IFERROR(Wyniki_ankiet[[#This Row],[Olej opałowy zużycie w litrach]]/Wyniki_ankiet[[#This Row],[Powierzchnia ogrzewana w m2]],)</f>
        <v>0</v>
      </c>
      <c r="X317" s="309" t="s">
        <v>442</v>
      </c>
      <c r="Y317" s="309" t="s">
        <v>225</v>
      </c>
      <c r="AA317" s="309" t="s">
        <v>444</v>
      </c>
      <c r="AB317" s="309">
        <f>IF(AND(Wyniki_ankiet[[#This Row],[Wielkość zużycia węgla w tonach (jeśli występuje)]]&gt;0,Wyniki_ankiet[[#This Row],[Wielkość zużycia drewna w kg (jeśli występuje)]]&gt;0),1,)</f>
        <v>1</v>
      </c>
      <c r="AC317" s="309">
        <f>IF(AND(Wyniki_ankiet[[#This Row],[Wielkość zużycia węgla w tonach (jeśli występuje)]]&gt;0,Wyniki_ankiet[[#This Row],[Wielkość zużycia drewna w kg (jeśli występuje)]]=0),1,)</f>
        <v>0</v>
      </c>
      <c r="AD317" s="309">
        <f>IF(AND(Wyniki_ankiet[[#This Row],[Wielkość zużycia drewna w kg (jeśli występuje)]]&gt;0,Wyniki_ankiet[[#This Row],[Wielkość zużycia węgla w tonach (jeśli występuje)]]=0),1,)</f>
        <v>0</v>
      </c>
      <c r="AE317" s="309">
        <f>IF(Wyniki_ankiet[[#This Row],[Wielkość zużycia gazu w m3 (jeśli występuje)]]&gt;0,1,)</f>
        <v>0</v>
      </c>
      <c r="AF317" s="309"/>
    </row>
    <row r="318" spans="1:32" ht="15.75" hidden="1" customHeight="1">
      <c r="A318" s="309">
        <v>314</v>
      </c>
      <c r="B318" s="309" t="s">
        <v>226</v>
      </c>
      <c r="C318" s="299">
        <f>SUM(BUD_MIESZK_A!U322:U484)</f>
        <v>0</v>
      </c>
      <c r="D318" s="309" t="s">
        <v>442</v>
      </c>
      <c r="E318" s="309" t="s">
        <v>443</v>
      </c>
      <c r="F318" s="299">
        <v>95</v>
      </c>
      <c r="G318" s="299">
        <v>95</v>
      </c>
      <c r="H318" s="309" t="s">
        <v>225</v>
      </c>
      <c r="I318" s="309" t="s">
        <v>442</v>
      </c>
      <c r="J318" s="309" t="s">
        <v>442</v>
      </c>
      <c r="K318" s="309" t="s">
        <v>464</v>
      </c>
      <c r="L318" s="309" t="s">
        <v>465</v>
      </c>
      <c r="M318" s="309" t="s">
        <v>490</v>
      </c>
      <c r="N318" s="309" t="s">
        <v>455</v>
      </c>
      <c r="O318" s="309">
        <v>3</v>
      </c>
      <c r="P318" s="313">
        <f>IFERROR(Wyniki_ankiet[[#This Row],[Wielkość zużycia węgla w tonach (jeśli występuje)]]*1000/Wyniki_ankiet[[#This Row],[Powierzchnia ogrzewana w m2]],)</f>
        <v>31.578947368421051</v>
      </c>
      <c r="Q318" s="309">
        <v>0</v>
      </c>
      <c r="R318" s="312">
        <v>3600</v>
      </c>
      <c r="S318" s="312">
        <f>IFERROR(Wyniki_ankiet[[#This Row],[Wielkość zużycia drewna w kg (jeśli występuje)]]/Wyniki_ankiet[[#This Row],[Powierzchnia ogrzewana w m2]],)</f>
        <v>37.89473684210526</v>
      </c>
      <c r="T318" s="309">
        <v>0</v>
      </c>
      <c r="U318" s="309"/>
      <c r="V318" s="309">
        <f>IFERROR(Wyniki_ankiet[[#This Row],[Olej opałowy zużycie w litrach]]/Wyniki_ankiet[[#This Row],[Powierzchnia ogrzewana w m2]],)</f>
        <v>0</v>
      </c>
      <c r="X318" s="309" t="s">
        <v>442</v>
      </c>
      <c r="Y318" s="309" t="s">
        <v>225</v>
      </c>
      <c r="AA318" s="309" t="s">
        <v>442</v>
      </c>
      <c r="AB318" s="309">
        <f>IF(AND(Wyniki_ankiet[[#This Row],[Wielkość zużycia węgla w tonach (jeśli występuje)]]&gt;0,Wyniki_ankiet[[#This Row],[Wielkość zużycia drewna w kg (jeśli występuje)]]&gt;0),1,)</f>
        <v>1</v>
      </c>
      <c r="AC318" s="309">
        <f>IF(AND(Wyniki_ankiet[[#This Row],[Wielkość zużycia węgla w tonach (jeśli występuje)]]&gt;0,Wyniki_ankiet[[#This Row],[Wielkość zużycia drewna w kg (jeśli występuje)]]=0),1,)</f>
        <v>0</v>
      </c>
      <c r="AD318" s="309">
        <f>IF(AND(Wyniki_ankiet[[#This Row],[Wielkość zużycia drewna w kg (jeśli występuje)]]&gt;0,Wyniki_ankiet[[#This Row],[Wielkość zużycia węgla w tonach (jeśli występuje)]]=0),1,)</f>
        <v>0</v>
      </c>
      <c r="AE318" s="309">
        <f>IF(Wyniki_ankiet[[#This Row],[Wielkość zużycia gazu w m3 (jeśli występuje)]]&gt;0,1,)</f>
        <v>0</v>
      </c>
      <c r="AF318" s="309"/>
    </row>
    <row r="319" spans="1:32" ht="15.75" hidden="1" customHeight="1">
      <c r="A319" s="309">
        <v>315</v>
      </c>
      <c r="B319" s="309" t="s">
        <v>226</v>
      </c>
      <c r="C319" s="299">
        <f>SUM(BUD_MIESZK_A!U323:U485)</f>
        <v>0</v>
      </c>
      <c r="D319" s="309" t="s">
        <v>442</v>
      </c>
      <c r="E319" s="309" t="s">
        <v>450</v>
      </c>
      <c r="F319" s="299">
        <v>120</v>
      </c>
      <c r="G319" s="299">
        <v>100</v>
      </c>
      <c r="H319" s="299">
        <v>1987</v>
      </c>
      <c r="I319" s="309" t="s">
        <v>444</v>
      </c>
      <c r="J319" s="309" t="s">
        <v>442</v>
      </c>
      <c r="K319" s="309" t="s">
        <v>445</v>
      </c>
      <c r="L319" s="309" t="s">
        <v>446</v>
      </c>
      <c r="M319" s="309" t="s">
        <v>451</v>
      </c>
      <c r="N319" s="309" t="s">
        <v>455</v>
      </c>
      <c r="O319" s="309">
        <v>3</v>
      </c>
      <c r="P319" s="313">
        <f>IFERROR(Wyniki_ankiet[[#This Row],[Wielkość zużycia węgla w tonach (jeśli występuje)]]*1000/Wyniki_ankiet[[#This Row],[Powierzchnia ogrzewana w m2]],)</f>
        <v>30</v>
      </c>
      <c r="Q319" s="309">
        <v>0</v>
      </c>
      <c r="R319" s="312">
        <v>2000</v>
      </c>
      <c r="S319" s="312">
        <f>IFERROR(Wyniki_ankiet[[#This Row],[Wielkość zużycia drewna w kg (jeśli występuje)]]/Wyniki_ankiet[[#This Row],[Powierzchnia ogrzewana w m2]],)</f>
        <v>20</v>
      </c>
      <c r="T319" s="309">
        <v>0</v>
      </c>
      <c r="U319" s="309"/>
      <c r="V319" s="309">
        <f>IFERROR(Wyniki_ankiet[[#This Row],[Olej opałowy zużycie w litrach]]/Wyniki_ankiet[[#This Row],[Powierzchnia ogrzewana w m2]],)</f>
        <v>0</v>
      </c>
      <c r="X319" s="309" t="s">
        <v>442</v>
      </c>
      <c r="Y319" s="309" t="s">
        <v>225</v>
      </c>
      <c r="AA319" s="309" t="s">
        <v>444</v>
      </c>
      <c r="AB319" s="309">
        <f>IF(AND(Wyniki_ankiet[[#This Row],[Wielkość zużycia węgla w tonach (jeśli występuje)]]&gt;0,Wyniki_ankiet[[#This Row],[Wielkość zużycia drewna w kg (jeśli występuje)]]&gt;0),1,)</f>
        <v>1</v>
      </c>
      <c r="AC319" s="309">
        <f>IF(AND(Wyniki_ankiet[[#This Row],[Wielkość zużycia węgla w tonach (jeśli występuje)]]&gt;0,Wyniki_ankiet[[#This Row],[Wielkość zużycia drewna w kg (jeśli występuje)]]=0),1,)</f>
        <v>0</v>
      </c>
      <c r="AD319" s="309">
        <f>IF(AND(Wyniki_ankiet[[#This Row],[Wielkość zużycia drewna w kg (jeśli występuje)]]&gt;0,Wyniki_ankiet[[#This Row],[Wielkość zużycia węgla w tonach (jeśli występuje)]]=0),1,)</f>
        <v>0</v>
      </c>
      <c r="AE319" s="309">
        <f>IF(Wyniki_ankiet[[#This Row],[Wielkość zużycia gazu w m3 (jeśli występuje)]]&gt;0,1,)</f>
        <v>0</v>
      </c>
      <c r="AF319" s="309"/>
    </row>
    <row r="320" spans="1:32" ht="15.75" customHeight="1">
      <c r="A320" s="309">
        <v>316</v>
      </c>
      <c r="B320" s="309" t="s">
        <v>226</v>
      </c>
      <c r="C320" s="299">
        <f>SUM(BUD_MIESZK_A!U324:U486)</f>
        <v>0</v>
      </c>
      <c r="D320" s="309" t="s">
        <v>442</v>
      </c>
      <c r="E320" s="309" t="s">
        <v>443</v>
      </c>
      <c r="F320" s="299">
        <v>110</v>
      </c>
      <c r="G320" s="299">
        <v>110</v>
      </c>
      <c r="H320" s="299">
        <v>1920</v>
      </c>
      <c r="I320" s="309" t="s">
        <v>444</v>
      </c>
      <c r="J320" s="309" t="s">
        <v>442</v>
      </c>
      <c r="K320" s="309" t="s">
        <v>445</v>
      </c>
      <c r="L320" s="309" t="s">
        <v>446</v>
      </c>
      <c r="M320" s="314" t="s">
        <v>473</v>
      </c>
      <c r="N320" s="309" t="s">
        <v>452</v>
      </c>
      <c r="O320" s="309">
        <v>6</v>
      </c>
      <c r="P320" s="313">
        <f>IFERROR(Wyniki_ankiet[[#This Row],[Wielkość zużycia węgla w tonach (jeśli występuje)]]*1000/Wyniki_ankiet[[#This Row],[Powierzchnia ogrzewana w m2]],)</f>
        <v>54.545454545454547</v>
      </c>
      <c r="Q320" s="309">
        <v>0</v>
      </c>
      <c r="R320" s="312"/>
      <c r="S320" s="312">
        <f>IFERROR(Wyniki_ankiet[[#This Row],[Wielkość zużycia drewna w kg (jeśli występuje)]]/Wyniki_ankiet[[#This Row],[Powierzchnia ogrzewana w m2]],)</f>
        <v>0</v>
      </c>
      <c r="T320" s="309">
        <v>0</v>
      </c>
      <c r="U320" s="309"/>
      <c r="V320" s="309">
        <f>IFERROR(Wyniki_ankiet[[#This Row],[Olej opałowy zużycie w litrach]]/Wyniki_ankiet[[#This Row],[Powierzchnia ogrzewana w m2]],)</f>
        <v>0</v>
      </c>
      <c r="X320" s="309" t="s">
        <v>442</v>
      </c>
      <c r="Y320" s="309" t="s">
        <v>225</v>
      </c>
      <c r="AA320" s="309" t="s">
        <v>444</v>
      </c>
      <c r="AB320" s="309">
        <f>IF(AND(Wyniki_ankiet[[#This Row],[Wielkość zużycia węgla w tonach (jeśli występuje)]]&gt;0,Wyniki_ankiet[[#This Row],[Wielkość zużycia drewna w kg (jeśli występuje)]]&gt;0),1,)</f>
        <v>0</v>
      </c>
      <c r="AC320" s="309">
        <f>IF(AND(Wyniki_ankiet[[#This Row],[Wielkość zużycia węgla w tonach (jeśli występuje)]]&gt;0,Wyniki_ankiet[[#This Row],[Wielkość zużycia drewna w kg (jeśli występuje)]]=0),1,)</f>
        <v>1</v>
      </c>
      <c r="AD320" s="309">
        <f>IF(AND(Wyniki_ankiet[[#This Row],[Wielkość zużycia drewna w kg (jeśli występuje)]]&gt;0,Wyniki_ankiet[[#This Row],[Wielkość zużycia węgla w tonach (jeśli występuje)]]=0),1,)</f>
        <v>0</v>
      </c>
      <c r="AE320" s="309">
        <f>IF(Wyniki_ankiet[[#This Row],[Wielkość zużycia gazu w m3 (jeśli występuje)]]&gt;0,1,)</f>
        <v>0</v>
      </c>
      <c r="AF320" s="309"/>
    </row>
    <row r="321" spans="1:32" ht="15.75" customHeight="1">
      <c r="A321" s="309">
        <v>317</v>
      </c>
      <c r="B321" s="309" t="s">
        <v>226</v>
      </c>
      <c r="C321" s="299">
        <f>SUM(BUD_MIESZK_A!U325:U487)</f>
        <v>0</v>
      </c>
      <c r="D321" s="309" t="s">
        <v>442</v>
      </c>
      <c r="E321" s="309" t="s">
        <v>443</v>
      </c>
      <c r="F321" s="299">
        <v>200</v>
      </c>
      <c r="G321" s="299">
        <v>200</v>
      </c>
      <c r="H321" s="309" t="s">
        <v>225</v>
      </c>
      <c r="I321" s="309" t="s">
        <v>444</v>
      </c>
      <c r="J321" s="309" t="s">
        <v>442</v>
      </c>
      <c r="K321" s="309" t="s">
        <v>445</v>
      </c>
      <c r="L321" s="309" t="s">
        <v>446</v>
      </c>
      <c r="M321" s="309" t="s">
        <v>447</v>
      </c>
      <c r="N321" s="309" t="s">
        <v>452</v>
      </c>
      <c r="O321" s="309">
        <v>5</v>
      </c>
      <c r="P321" s="313">
        <f>IFERROR(Wyniki_ankiet[[#This Row],[Wielkość zużycia węgla w tonach (jeśli występuje)]]*1000/Wyniki_ankiet[[#This Row],[Powierzchnia ogrzewana w m2]],)</f>
        <v>25</v>
      </c>
      <c r="Q321" s="309">
        <v>0</v>
      </c>
      <c r="R321" s="312"/>
      <c r="S321" s="312">
        <f>IFERROR(Wyniki_ankiet[[#This Row],[Wielkość zużycia drewna w kg (jeśli występuje)]]/Wyniki_ankiet[[#This Row],[Powierzchnia ogrzewana w m2]],)</f>
        <v>0</v>
      </c>
      <c r="T321" s="309">
        <v>0</v>
      </c>
      <c r="U321" s="309"/>
      <c r="V321" s="309">
        <f>IFERROR(Wyniki_ankiet[[#This Row],[Olej opałowy zużycie w litrach]]/Wyniki_ankiet[[#This Row],[Powierzchnia ogrzewana w m2]],)</f>
        <v>0</v>
      </c>
      <c r="X321" s="309" t="s">
        <v>442</v>
      </c>
      <c r="Y321" s="309" t="s">
        <v>225</v>
      </c>
      <c r="AA321" s="309" t="s">
        <v>442</v>
      </c>
      <c r="AB321" s="309">
        <f>IF(AND(Wyniki_ankiet[[#This Row],[Wielkość zużycia węgla w tonach (jeśli występuje)]]&gt;0,Wyniki_ankiet[[#This Row],[Wielkość zużycia drewna w kg (jeśli występuje)]]&gt;0),1,)</f>
        <v>0</v>
      </c>
      <c r="AC321" s="309">
        <f>IF(AND(Wyniki_ankiet[[#This Row],[Wielkość zużycia węgla w tonach (jeśli występuje)]]&gt;0,Wyniki_ankiet[[#This Row],[Wielkość zużycia drewna w kg (jeśli występuje)]]=0),1,)</f>
        <v>1</v>
      </c>
      <c r="AD321" s="309">
        <f>IF(AND(Wyniki_ankiet[[#This Row],[Wielkość zużycia drewna w kg (jeśli występuje)]]&gt;0,Wyniki_ankiet[[#This Row],[Wielkość zużycia węgla w tonach (jeśli występuje)]]=0),1,)</f>
        <v>0</v>
      </c>
      <c r="AE321" s="309">
        <f>IF(Wyniki_ankiet[[#This Row],[Wielkość zużycia gazu w m3 (jeśli występuje)]]&gt;0,1,)</f>
        <v>0</v>
      </c>
      <c r="AF321" s="309"/>
    </row>
    <row r="322" spans="1:32" ht="15.75" customHeight="1">
      <c r="A322" s="309">
        <v>318</v>
      </c>
      <c r="B322" s="309" t="s">
        <v>226</v>
      </c>
      <c r="C322" s="299">
        <f>SUM(BUD_MIESZK_A!U326:U488)</f>
        <v>0</v>
      </c>
      <c r="D322" s="309" t="s">
        <v>225</v>
      </c>
      <c r="E322" s="309" t="s">
        <v>443</v>
      </c>
      <c r="F322" s="299">
        <v>300</v>
      </c>
      <c r="G322" s="299">
        <v>200</v>
      </c>
      <c r="H322" s="299">
        <v>1989</v>
      </c>
      <c r="I322" s="309" t="s">
        <v>444</v>
      </c>
      <c r="J322" s="309" t="s">
        <v>444</v>
      </c>
      <c r="K322" s="309" t="s">
        <v>445</v>
      </c>
      <c r="L322" s="309" t="s">
        <v>446</v>
      </c>
      <c r="M322" s="309" t="s">
        <v>451</v>
      </c>
      <c r="N322" s="309" t="s">
        <v>452</v>
      </c>
      <c r="O322" s="309">
        <v>5</v>
      </c>
      <c r="P322" s="313">
        <f>IFERROR(Wyniki_ankiet[[#This Row],[Wielkość zużycia węgla w tonach (jeśli występuje)]]*1000/Wyniki_ankiet[[#This Row],[Powierzchnia ogrzewana w m2]],)</f>
        <v>25</v>
      </c>
      <c r="Q322" s="309">
        <v>0</v>
      </c>
      <c r="R322" s="312"/>
      <c r="S322" s="312">
        <f>IFERROR(Wyniki_ankiet[[#This Row],[Wielkość zużycia drewna w kg (jeśli występuje)]]/Wyniki_ankiet[[#This Row],[Powierzchnia ogrzewana w m2]],)</f>
        <v>0</v>
      </c>
      <c r="T322" s="309">
        <v>0</v>
      </c>
      <c r="U322" s="309"/>
      <c r="V322" s="309">
        <f>IFERROR(Wyniki_ankiet[[#This Row],[Olej opałowy zużycie w litrach]]/Wyniki_ankiet[[#This Row],[Powierzchnia ogrzewana w m2]],)</f>
        <v>0</v>
      </c>
      <c r="X322" s="309" t="s">
        <v>442</v>
      </c>
      <c r="Y322" s="309" t="s">
        <v>225</v>
      </c>
      <c r="AA322" s="309" t="s">
        <v>442</v>
      </c>
      <c r="AB322" s="309">
        <f>IF(AND(Wyniki_ankiet[[#This Row],[Wielkość zużycia węgla w tonach (jeśli występuje)]]&gt;0,Wyniki_ankiet[[#This Row],[Wielkość zużycia drewna w kg (jeśli występuje)]]&gt;0),1,)</f>
        <v>0</v>
      </c>
      <c r="AC322" s="309">
        <f>IF(AND(Wyniki_ankiet[[#This Row],[Wielkość zużycia węgla w tonach (jeśli występuje)]]&gt;0,Wyniki_ankiet[[#This Row],[Wielkość zużycia drewna w kg (jeśli występuje)]]=0),1,)</f>
        <v>1</v>
      </c>
      <c r="AD322" s="309">
        <f>IF(AND(Wyniki_ankiet[[#This Row],[Wielkość zużycia drewna w kg (jeśli występuje)]]&gt;0,Wyniki_ankiet[[#This Row],[Wielkość zużycia węgla w tonach (jeśli występuje)]]=0),1,)</f>
        <v>0</v>
      </c>
      <c r="AE322" s="309">
        <f>IF(Wyniki_ankiet[[#This Row],[Wielkość zużycia gazu w m3 (jeśli występuje)]]&gt;0,1,)</f>
        <v>0</v>
      </c>
      <c r="AF322" s="309"/>
    </row>
    <row r="323" spans="1:32" ht="15.75" hidden="1" customHeight="1">
      <c r="A323" s="309">
        <v>319</v>
      </c>
      <c r="B323" s="309" t="s">
        <v>226</v>
      </c>
      <c r="C323" s="299">
        <f>SUM(BUD_MIESZK_A!U327:U489)</f>
        <v>0</v>
      </c>
      <c r="D323" s="309" t="s">
        <v>225</v>
      </c>
      <c r="E323" s="309" t="s">
        <v>443</v>
      </c>
      <c r="F323" s="299">
        <v>70</v>
      </c>
      <c r="G323" s="299">
        <v>70</v>
      </c>
      <c r="H323" s="309" t="s">
        <v>225</v>
      </c>
      <c r="I323" s="309" t="s">
        <v>442</v>
      </c>
      <c r="J323" s="309" t="s">
        <v>442</v>
      </c>
      <c r="K323" s="309" t="s">
        <v>445</v>
      </c>
      <c r="L323" s="309" t="s">
        <v>446</v>
      </c>
      <c r="M323" s="309" t="s">
        <v>490</v>
      </c>
      <c r="N323" s="309" t="s">
        <v>455</v>
      </c>
      <c r="O323" s="309">
        <v>2</v>
      </c>
      <c r="P323" s="313">
        <f>IFERROR(Wyniki_ankiet[[#This Row],[Wielkość zużycia węgla w tonach (jeśli występuje)]]*1000/Wyniki_ankiet[[#This Row],[Powierzchnia ogrzewana w m2]],)</f>
        <v>28.571428571428573</v>
      </c>
      <c r="Q323" s="309">
        <v>0</v>
      </c>
      <c r="R323" s="312">
        <v>3000</v>
      </c>
      <c r="S323" s="312">
        <f>IFERROR(Wyniki_ankiet[[#This Row],[Wielkość zużycia drewna w kg (jeśli występuje)]]/Wyniki_ankiet[[#This Row],[Powierzchnia ogrzewana w m2]],)</f>
        <v>42.857142857142854</v>
      </c>
      <c r="T323" s="309">
        <v>0</v>
      </c>
      <c r="U323" s="309"/>
      <c r="V323" s="309">
        <f>IFERROR(Wyniki_ankiet[[#This Row],[Olej opałowy zużycie w litrach]]/Wyniki_ankiet[[#This Row],[Powierzchnia ogrzewana w m2]],)</f>
        <v>0</v>
      </c>
      <c r="X323" s="309" t="s">
        <v>442</v>
      </c>
      <c r="Y323" s="309" t="s">
        <v>225</v>
      </c>
      <c r="AA323" s="309" t="s">
        <v>444</v>
      </c>
      <c r="AB323" s="309">
        <f>IF(AND(Wyniki_ankiet[[#This Row],[Wielkość zużycia węgla w tonach (jeśli występuje)]]&gt;0,Wyniki_ankiet[[#This Row],[Wielkość zużycia drewna w kg (jeśli występuje)]]&gt;0),1,)</f>
        <v>1</v>
      </c>
      <c r="AC323" s="309">
        <f>IF(AND(Wyniki_ankiet[[#This Row],[Wielkość zużycia węgla w tonach (jeśli występuje)]]&gt;0,Wyniki_ankiet[[#This Row],[Wielkość zużycia drewna w kg (jeśli występuje)]]=0),1,)</f>
        <v>0</v>
      </c>
      <c r="AD323" s="309">
        <f>IF(AND(Wyniki_ankiet[[#This Row],[Wielkość zużycia drewna w kg (jeśli występuje)]]&gt;0,Wyniki_ankiet[[#This Row],[Wielkość zużycia węgla w tonach (jeśli występuje)]]=0),1,)</f>
        <v>0</v>
      </c>
      <c r="AE323" s="309">
        <f>IF(Wyniki_ankiet[[#This Row],[Wielkość zużycia gazu w m3 (jeśli występuje)]]&gt;0,1,)</f>
        <v>0</v>
      </c>
      <c r="AF323" s="309"/>
    </row>
    <row r="324" spans="1:32" ht="15.75" customHeight="1">
      <c r="A324" s="309">
        <v>320</v>
      </c>
      <c r="B324" s="309" t="s">
        <v>226</v>
      </c>
      <c r="C324" s="299">
        <f>SUM(BUD_MIESZK_A!U328:U490)</f>
        <v>0</v>
      </c>
      <c r="D324" s="309" t="s">
        <v>225</v>
      </c>
      <c r="E324" s="309" t="s">
        <v>443</v>
      </c>
      <c r="F324" s="299">
        <v>140</v>
      </c>
      <c r="G324" s="299">
        <v>150</v>
      </c>
      <c r="H324" s="299">
        <v>2005</v>
      </c>
      <c r="I324" s="309" t="s">
        <v>444</v>
      </c>
      <c r="J324" s="309" t="s">
        <v>444</v>
      </c>
      <c r="K324" s="309" t="s">
        <v>464</v>
      </c>
      <c r="L324" s="309" t="s">
        <v>446</v>
      </c>
      <c r="M324" s="309" t="s">
        <v>451</v>
      </c>
      <c r="N324" s="309" t="s">
        <v>452</v>
      </c>
      <c r="O324" s="309">
        <v>5</v>
      </c>
      <c r="P324" s="313">
        <f>IFERROR(Wyniki_ankiet[[#This Row],[Wielkość zużycia węgla w tonach (jeśli występuje)]]*1000/Wyniki_ankiet[[#This Row],[Powierzchnia ogrzewana w m2]],)</f>
        <v>33.333333333333336</v>
      </c>
      <c r="Q324" s="309">
        <v>0</v>
      </c>
      <c r="R324" s="312"/>
      <c r="S324" s="312">
        <f>IFERROR(Wyniki_ankiet[[#This Row],[Wielkość zużycia drewna w kg (jeśli występuje)]]/Wyniki_ankiet[[#This Row],[Powierzchnia ogrzewana w m2]],)</f>
        <v>0</v>
      </c>
      <c r="T324" s="309">
        <v>0</v>
      </c>
      <c r="U324" s="309"/>
      <c r="V324" s="309">
        <f>IFERROR(Wyniki_ankiet[[#This Row],[Olej opałowy zużycie w litrach]]/Wyniki_ankiet[[#This Row],[Powierzchnia ogrzewana w m2]],)</f>
        <v>0</v>
      </c>
      <c r="X324" s="309" t="s">
        <v>442</v>
      </c>
      <c r="Y324" s="309" t="s">
        <v>225</v>
      </c>
      <c r="AA324" s="309" t="s">
        <v>444</v>
      </c>
      <c r="AB324" s="309">
        <f>IF(AND(Wyniki_ankiet[[#This Row],[Wielkość zużycia węgla w tonach (jeśli występuje)]]&gt;0,Wyniki_ankiet[[#This Row],[Wielkość zużycia drewna w kg (jeśli występuje)]]&gt;0),1,)</f>
        <v>0</v>
      </c>
      <c r="AC324" s="309">
        <f>IF(AND(Wyniki_ankiet[[#This Row],[Wielkość zużycia węgla w tonach (jeśli występuje)]]&gt;0,Wyniki_ankiet[[#This Row],[Wielkość zużycia drewna w kg (jeśli występuje)]]=0),1,)</f>
        <v>1</v>
      </c>
      <c r="AD324" s="309">
        <f>IF(AND(Wyniki_ankiet[[#This Row],[Wielkość zużycia drewna w kg (jeśli występuje)]]&gt;0,Wyniki_ankiet[[#This Row],[Wielkość zużycia węgla w tonach (jeśli występuje)]]=0),1,)</f>
        <v>0</v>
      </c>
      <c r="AE324" s="309">
        <f>IF(Wyniki_ankiet[[#This Row],[Wielkość zużycia gazu w m3 (jeśli występuje)]]&gt;0,1,)</f>
        <v>0</v>
      </c>
      <c r="AF324" s="309"/>
    </row>
    <row r="325" spans="1:32" ht="15.75" hidden="1" customHeight="1">
      <c r="A325" s="309">
        <v>321</v>
      </c>
      <c r="B325" s="309" t="s">
        <v>226</v>
      </c>
      <c r="C325" s="299">
        <f>SUM(BUD_MIESZK_A!U329:U491)</f>
        <v>0</v>
      </c>
      <c r="D325" s="309" t="s">
        <v>444</v>
      </c>
      <c r="E325" s="309" t="s">
        <v>443</v>
      </c>
      <c r="F325" s="299">
        <v>200</v>
      </c>
      <c r="G325" s="299">
        <v>200</v>
      </c>
      <c r="H325" s="299">
        <v>1990</v>
      </c>
      <c r="I325" s="309" t="s">
        <v>444</v>
      </c>
      <c r="J325" s="309" t="s">
        <v>444</v>
      </c>
      <c r="K325" s="309" t="s">
        <v>464</v>
      </c>
      <c r="L325" s="309" t="s">
        <v>446</v>
      </c>
      <c r="M325" s="309" t="s">
        <v>451</v>
      </c>
      <c r="N325" s="309" t="s">
        <v>455</v>
      </c>
      <c r="O325" s="309">
        <v>4</v>
      </c>
      <c r="P325" s="313">
        <f>IFERROR(Wyniki_ankiet[[#This Row],[Wielkość zużycia węgla w tonach (jeśli występuje)]]*1000/Wyniki_ankiet[[#This Row],[Powierzchnia ogrzewana w m2]],)</f>
        <v>20</v>
      </c>
      <c r="Q325" s="309">
        <v>0</v>
      </c>
      <c r="R325" s="312">
        <v>100</v>
      </c>
      <c r="S325" s="312">
        <f>IFERROR(Wyniki_ankiet[[#This Row],[Wielkość zużycia drewna w kg (jeśli występuje)]]/Wyniki_ankiet[[#This Row],[Powierzchnia ogrzewana w m2]],)</f>
        <v>0.5</v>
      </c>
      <c r="T325" s="309">
        <v>0</v>
      </c>
      <c r="U325" s="309"/>
      <c r="V325" s="309">
        <f>IFERROR(Wyniki_ankiet[[#This Row],[Olej opałowy zużycie w litrach]]/Wyniki_ankiet[[#This Row],[Powierzchnia ogrzewana w m2]],)</f>
        <v>0</v>
      </c>
      <c r="X325" s="309" t="s">
        <v>442</v>
      </c>
      <c r="Y325" s="309" t="s">
        <v>225</v>
      </c>
      <c r="AA325" s="309" t="s">
        <v>444</v>
      </c>
      <c r="AB325" s="309">
        <f>IF(AND(Wyniki_ankiet[[#This Row],[Wielkość zużycia węgla w tonach (jeśli występuje)]]&gt;0,Wyniki_ankiet[[#This Row],[Wielkość zużycia drewna w kg (jeśli występuje)]]&gt;0),1,)</f>
        <v>1</v>
      </c>
      <c r="AC325" s="309">
        <f>IF(AND(Wyniki_ankiet[[#This Row],[Wielkość zużycia węgla w tonach (jeśli występuje)]]&gt;0,Wyniki_ankiet[[#This Row],[Wielkość zużycia drewna w kg (jeśli występuje)]]=0),1,)</f>
        <v>0</v>
      </c>
      <c r="AD325" s="309">
        <f>IF(AND(Wyniki_ankiet[[#This Row],[Wielkość zużycia drewna w kg (jeśli występuje)]]&gt;0,Wyniki_ankiet[[#This Row],[Wielkość zużycia węgla w tonach (jeśli występuje)]]=0),1,)</f>
        <v>0</v>
      </c>
      <c r="AE325" s="309">
        <f>IF(Wyniki_ankiet[[#This Row],[Wielkość zużycia gazu w m3 (jeśli występuje)]]&gt;0,1,)</f>
        <v>0</v>
      </c>
      <c r="AF325" s="309"/>
    </row>
    <row r="326" spans="1:32" ht="15.75" hidden="1" customHeight="1">
      <c r="A326" s="309">
        <v>322</v>
      </c>
      <c r="B326" s="309" t="s">
        <v>226</v>
      </c>
      <c r="C326" s="299">
        <f>SUM(BUD_MIESZK_A!U330:U492)</f>
        <v>0</v>
      </c>
      <c r="D326" s="309" t="s">
        <v>442</v>
      </c>
      <c r="E326" s="309" t="s">
        <v>466</v>
      </c>
      <c r="F326" s="299">
        <v>34</v>
      </c>
      <c r="G326" s="299">
        <v>34</v>
      </c>
      <c r="H326" s="299">
        <v>1920</v>
      </c>
      <c r="I326" s="309" t="s">
        <v>442</v>
      </c>
      <c r="J326" s="309" t="s">
        <v>442</v>
      </c>
      <c r="K326" s="309" t="s">
        <v>445</v>
      </c>
      <c r="L326" s="309" t="s">
        <v>446</v>
      </c>
      <c r="M326" s="309" t="s">
        <v>490</v>
      </c>
      <c r="N326" s="309" t="s">
        <v>455</v>
      </c>
      <c r="O326" s="309">
        <v>1</v>
      </c>
      <c r="P326" s="313">
        <f>IFERROR(Wyniki_ankiet[[#This Row],[Wielkość zużycia węgla w tonach (jeśli występuje)]]*1000/Wyniki_ankiet[[#This Row],[Powierzchnia ogrzewana w m2]],)</f>
        <v>29.411764705882351</v>
      </c>
      <c r="Q326" s="309">
        <v>0</v>
      </c>
      <c r="R326" s="312">
        <v>3000</v>
      </c>
      <c r="S326" s="312">
        <f>IFERROR(Wyniki_ankiet[[#This Row],[Wielkość zużycia drewna w kg (jeśli występuje)]]/Wyniki_ankiet[[#This Row],[Powierzchnia ogrzewana w m2]],)</f>
        <v>88.235294117647058</v>
      </c>
      <c r="T326" s="309">
        <v>0</v>
      </c>
      <c r="U326" s="309"/>
      <c r="V326" s="309">
        <f>IFERROR(Wyniki_ankiet[[#This Row],[Olej opałowy zużycie w litrach]]/Wyniki_ankiet[[#This Row],[Powierzchnia ogrzewana w m2]],)</f>
        <v>0</v>
      </c>
      <c r="X326" s="309" t="s">
        <v>442</v>
      </c>
      <c r="Y326" s="309" t="s">
        <v>225</v>
      </c>
      <c r="AA326" s="309" t="s">
        <v>444</v>
      </c>
      <c r="AB326" s="309">
        <f>IF(AND(Wyniki_ankiet[[#This Row],[Wielkość zużycia węgla w tonach (jeśli występuje)]]&gt;0,Wyniki_ankiet[[#This Row],[Wielkość zużycia drewna w kg (jeśli występuje)]]&gt;0),1,)</f>
        <v>1</v>
      </c>
      <c r="AC326" s="309">
        <f>IF(AND(Wyniki_ankiet[[#This Row],[Wielkość zużycia węgla w tonach (jeśli występuje)]]&gt;0,Wyniki_ankiet[[#This Row],[Wielkość zużycia drewna w kg (jeśli występuje)]]=0),1,)</f>
        <v>0</v>
      </c>
      <c r="AD326" s="309">
        <f>IF(AND(Wyniki_ankiet[[#This Row],[Wielkość zużycia drewna w kg (jeśli występuje)]]&gt;0,Wyniki_ankiet[[#This Row],[Wielkość zużycia węgla w tonach (jeśli występuje)]]=0),1,)</f>
        <v>0</v>
      </c>
      <c r="AE326" s="309">
        <f>IF(Wyniki_ankiet[[#This Row],[Wielkość zużycia gazu w m3 (jeśli występuje)]]&gt;0,1,)</f>
        <v>0</v>
      </c>
      <c r="AF326" s="309"/>
    </row>
    <row r="327" spans="1:32" ht="15.75" hidden="1" customHeight="1">
      <c r="A327" s="309">
        <v>323</v>
      </c>
      <c r="B327" s="309" t="s">
        <v>226</v>
      </c>
      <c r="C327" s="299">
        <f>SUM(BUD_MIESZK_A!U331:U493)</f>
        <v>0</v>
      </c>
      <c r="D327" s="309" t="s">
        <v>442</v>
      </c>
      <c r="E327" s="309" t="s">
        <v>443</v>
      </c>
      <c r="F327" s="299">
        <v>150</v>
      </c>
      <c r="G327" s="299">
        <v>140</v>
      </c>
      <c r="H327" s="299">
        <v>1900</v>
      </c>
      <c r="I327" s="309" t="s">
        <v>442</v>
      </c>
      <c r="J327" s="309" t="s">
        <v>442</v>
      </c>
      <c r="K327" s="309" t="s">
        <v>454</v>
      </c>
      <c r="L327" s="309" t="s">
        <v>461</v>
      </c>
      <c r="M327" s="309" t="s">
        <v>451</v>
      </c>
      <c r="N327" s="309" t="s">
        <v>455</v>
      </c>
      <c r="O327" s="309">
        <v>4</v>
      </c>
      <c r="P327" s="313">
        <f>IFERROR(Wyniki_ankiet[[#This Row],[Wielkość zużycia węgla w tonach (jeśli występuje)]]*1000/Wyniki_ankiet[[#This Row],[Powierzchnia ogrzewana w m2]],)</f>
        <v>28.571428571428573</v>
      </c>
      <c r="Q327" s="309">
        <v>0</v>
      </c>
      <c r="R327" s="312">
        <v>500</v>
      </c>
      <c r="S327" s="312">
        <f>IFERROR(Wyniki_ankiet[[#This Row],[Wielkość zużycia drewna w kg (jeśli występuje)]]/Wyniki_ankiet[[#This Row],[Powierzchnia ogrzewana w m2]],)</f>
        <v>3.5714285714285716</v>
      </c>
      <c r="T327" s="309">
        <v>0</v>
      </c>
      <c r="U327" s="309"/>
      <c r="V327" s="309">
        <f>IFERROR(Wyniki_ankiet[[#This Row],[Olej opałowy zużycie w litrach]]/Wyniki_ankiet[[#This Row],[Powierzchnia ogrzewana w m2]],)</f>
        <v>0</v>
      </c>
      <c r="X327" s="309" t="s">
        <v>442</v>
      </c>
      <c r="Y327" s="309" t="s">
        <v>225</v>
      </c>
      <c r="AA327" s="309" t="s">
        <v>444</v>
      </c>
      <c r="AB327" s="309">
        <f>IF(AND(Wyniki_ankiet[[#This Row],[Wielkość zużycia węgla w tonach (jeśli występuje)]]&gt;0,Wyniki_ankiet[[#This Row],[Wielkość zużycia drewna w kg (jeśli występuje)]]&gt;0),1,)</f>
        <v>1</v>
      </c>
      <c r="AC327" s="309">
        <f>IF(AND(Wyniki_ankiet[[#This Row],[Wielkość zużycia węgla w tonach (jeśli występuje)]]&gt;0,Wyniki_ankiet[[#This Row],[Wielkość zużycia drewna w kg (jeśli występuje)]]=0),1,)</f>
        <v>0</v>
      </c>
      <c r="AD327" s="309">
        <f>IF(AND(Wyniki_ankiet[[#This Row],[Wielkość zużycia drewna w kg (jeśli występuje)]]&gt;0,Wyniki_ankiet[[#This Row],[Wielkość zużycia węgla w tonach (jeśli występuje)]]=0),1,)</f>
        <v>0</v>
      </c>
      <c r="AE327" s="309">
        <f>IF(Wyniki_ankiet[[#This Row],[Wielkość zużycia gazu w m3 (jeśli występuje)]]&gt;0,1,)</f>
        <v>0</v>
      </c>
      <c r="AF327" s="309"/>
    </row>
    <row r="328" spans="1:32" ht="15.75" hidden="1" customHeight="1">
      <c r="A328" s="309">
        <v>324</v>
      </c>
      <c r="B328" s="309" t="s">
        <v>226</v>
      </c>
      <c r="C328" s="299">
        <f>SUM(BUD_MIESZK_A!U332:U494)</f>
        <v>0</v>
      </c>
      <c r="D328" s="309" t="s">
        <v>442</v>
      </c>
      <c r="E328" s="309" t="s">
        <v>466</v>
      </c>
      <c r="F328" s="299">
        <v>52</v>
      </c>
      <c r="G328" s="299">
        <v>52</v>
      </c>
      <c r="H328" s="309" t="s">
        <v>225</v>
      </c>
      <c r="I328" s="309" t="s">
        <v>444</v>
      </c>
      <c r="J328" s="309" t="s">
        <v>442</v>
      </c>
      <c r="K328" s="309" t="s">
        <v>464</v>
      </c>
      <c r="L328" s="309" t="s">
        <v>446</v>
      </c>
      <c r="M328" s="309" t="s">
        <v>490</v>
      </c>
      <c r="N328" s="309" t="s">
        <v>455</v>
      </c>
      <c r="O328" s="309">
        <v>0.5</v>
      </c>
      <c r="P328" s="313">
        <f>IFERROR(Wyniki_ankiet[[#This Row],[Wielkość zużycia węgla w tonach (jeśli występuje)]]*1000/Wyniki_ankiet[[#This Row],[Powierzchnia ogrzewana w m2]],)</f>
        <v>9.615384615384615</v>
      </c>
      <c r="Q328" s="309">
        <v>0</v>
      </c>
      <c r="R328" s="312">
        <v>1000</v>
      </c>
      <c r="S328" s="312">
        <f>IFERROR(Wyniki_ankiet[[#This Row],[Wielkość zużycia drewna w kg (jeśli występuje)]]/Wyniki_ankiet[[#This Row],[Powierzchnia ogrzewana w m2]],)</f>
        <v>19.23076923076923</v>
      </c>
      <c r="T328" s="309">
        <v>0</v>
      </c>
      <c r="U328" s="309"/>
      <c r="V328" s="309">
        <f>IFERROR(Wyniki_ankiet[[#This Row],[Olej opałowy zużycie w litrach]]/Wyniki_ankiet[[#This Row],[Powierzchnia ogrzewana w m2]],)</f>
        <v>0</v>
      </c>
      <c r="X328" s="309" t="s">
        <v>442</v>
      </c>
      <c r="Y328" s="309" t="s">
        <v>225</v>
      </c>
      <c r="AA328" s="309" t="s">
        <v>442</v>
      </c>
      <c r="AB328" s="309">
        <f>IF(AND(Wyniki_ankiet[[#This Row],[Wielkość zużycia węgla w tonach (jeśli występuje)]]&gt;0,Wyniki_ankiet[[#This Row],[Wielkość zużycia drewna w kg (jeśli występuje)]]&gt;0),1,)</f>
        <v>1</v>
      </c>
      <c r="AC328" s="309">
        <f>IF(AND(Wyniki_ankiet[[#This Row],[Wielkość zużycia węgla w tonach (jeśli występuje)]]&gt;0,Wyniki_ankiet[[#This Row],[Wielkość zużycia drewna w kg (jeśli występuje)]]=0),1,)</f>
        <v>0</v>
      </c>
      <c r="AD328" s="309">
        <f>IF(AND(Wyniki_ankiet[[#This Row],[Wielkość zużycia drewna w kg (jeśli występuje)]]&gt;0,Wyniki_ankiet[[#This Row],[Wielkość zużycia węgla w tonach (jeśli występuje)]]=0),1,)</f>
        <v>0</v>
      </c>
      <c r="AE328" s="309">
        <f>IF(Wyniki_ankiet[[#This Row],[Wielkość zużycia gazu w m3 (jeśli występuje)]]&gt;0,1,)</f>
        <v>0</v>
      </c>
      <c r="AF328" s="309"/>
    </row>
    <row r="329" spans="1:32" ht="15.75" hidden="1" customHeight="1">
      <c r="A329" s="309">
        <v>325</v>
      </c>
      <c r="B329" s="309" t="s">
        <v>226</v>
      </c>
      <c r="C329" s="299">
        <f>SUM(BUD_MIESZK_A!U333:U495)</f>
        <v>0</v>
      </c>
      <c r="D329" s="309" t="s">
        <v>444</v>
      </c>
      <c r="E329" s="309" t="s">
        <v>443</v>
      </c>
      <c r="F329" s="299">
        <v>250</v>
      </c>
      <c r="G329" s="299">
        <v>250</v>
      </c>
      <c r="H329" s="299">
        <v>1996</v>
      </c>
      <c r="I329" s="309" t="s">
        <v>442</v>
      </c>
      <c r="J329" s="309" t="s">
        <v>442</v>
      </c>
      <c r="K329" s="309" t="s">
        <v>454</v>
      </c>
      <c r="L329" s="309" t="s">
        <v>465</v>
      </c>
      <c r="M329" s="314" t="s">
        <v>473</v>
      </c>
      <c r="N329" s="309" t="s">
        <v>455</v>
      </c>
      <c r="O329" s="309">
        <v>2</v>
      </c>
      <c r="P329" s="313">
        <f>IFERROR(Wyniki_ankiet[[#This Row],[Wielkość zużycia węgla w tonach (jeśli występuje)]]*1000/Wyniki_ankiet[[#This Row],[Powierzchnia ogrzewana w m2]],)</f>
        <v>8</v>
      </c>
      <c r="Q329" s="309">
        <v>0</v>
      </c>
      <c r="R329" s="312">
        <v>100</v>
      </c>
      <c r="S329" s="312">
        <f>IFERROR(Wyniki_ankiet[[#This Row],[Wielkość zużycia drewna w kg (jeśli występuje)]]/Wyniki_ankiet[[#This Row],[Powierzchnia ogrzewana w m2]],)</f>
        <v>0.4</v>
      </c>
      <c r="T329" s="309">
        <v>0</v>
      </c>
      <c r="U329" s="309"/>
      <c r="V329" s="309">
        <f>IFERROR(Wyniki_ankiet[[#This Row],[Olej opałowy zużycie w litrach]]/Wyniki_ankiet[[#This Row],[Powierzchnia ogrzewana w m2]],)</f>
        <v>0</v>
      </c>
      <c r="X329" s="309" t="s">
        <v>442</v>
      </c>
      <c r="Y329" s="309" t="s">
        <v>225</v>
      </c>
      <c r="AA329" s="309" t="s">
        <v>444</v>
      </c>
      <c r="AB329" s="309">
        <f>IF(AND(Wyniki_ankiet[[#This Row],[Wielkość zużycia węgla w tonach (jeśli występuje)]]&gt;0,Wyniki_ankiet[[#This Row],[Wielkość zużycia drewna w kg (jeśli występuje)]]&gt;0),1,)</f>
        <v>1</v>
      </c>
      <c r="AC329" s="309">
        <f>IF(AND(Wyniki_ankiet[[#This Row],[Wielkość zużycia węgla w tonach (jeśli występuje)]]&gt;0,Wyniki_ankiet[[#This Row],[Wielkość zużycia drewna w kg (jeśli występuje)]]=0),1,)</f>
        <v>0</v>
      </c>
      <c r="AD329" s="309">
        <f>IF(AND(Wyniki_ankiet[[#This Row],[Wielkość zużycia drewna w kg (jeśli występuje)]]&gt;0,Wyniki_ankiet[[#This Row],[Wielkość zużycia węgla w tonach (jeśli występuje)]]=0),1,)</f>
        <v>0</v>
      </c>
      <c r="AE329" s="309">
        <f>IF(Wyniki_ankiet[[#This Row],[Wielkość zużycia gazu w m3 (jeśli występuje)]]&gt;0,1,)</f>
        <v>0</v>
      </c>
      <c r="AF329" s="309"/>
    </row>
    <row r="330" spans="1:32" ht="15.75" hidden="1" customHeight="1">
      <c r="A330" s="309">
        <v>326</v>
      </c>
      <c r="B330" s="309" t="s">
        <v>226</v>
      </c>
      <c r="C330" s="299">
        <f>SUM(BUD_MIESZK_A!U334:U496)</f>
        <v>0</v>
      </c>
      <c r="D330" s="309" t="s">
        <v>442</v>
      </c>
      <c r="E330" s="309" t="s">
        <v>466</v>
      </c>
      <c r="F330" s="299">
        <v>53</v>
      </c>
      <c r="G330" s="299">
        <v>53</v>
      </c>
      <c r="H330" s="299">
        <v>1972</v>
      </c>
      <c r="I330" s="309" t="s">
        <v>444</v>
      </c>
      <c r="J330" s="309" t="s">
        <v>442</v>
      </c>
      <c r="K330" s="309" t="s">
        <v>445</v>
      </c>
      <c r="L330" s="309" t="s">
        <v>446</v>
      </c>
      <c r="M330" s="309" t="s">
        <v>451</v>
      </c>
      <c r="N330" s="309" t="s">
        <v>457</v>
      </c>
      <c r="O330" s="309">
        <v>2</v>
      </c>
      <c r="P330" s="313">
        <f>IFERROR(Wyniki_ankiet[[#This Row],[Wielkość zużycia węgla w tonach (jeśli występuje)]]*1000/Wyniki_ankiet[[#This Row],[Powierzchnia ogrzewana w m2]],)</f>
        <v>37.735849056603776</v>
      </c>
      <c r="Q330" s="309">
        <v>0</v>
      </c>
      <c r="R330" s="312">
        <v>100</v>
      </c>
      <c r="S330" s="312">
        <f>IFERROR(Wyniki_ankiet[[#This Row],[Wielkość zużycia drewna w kg (jeśli występuje)]]/Wyniki_ankiet[[#This Row],[Powierzchnia ogrzewana w m2]],)</f>
        <v>1.8867924528301887</v>
      </c>
      <c r="T330" s="309">
        <v>0</v>
      </c>
      <c r="U330" s="309"/>
      <c r="V330" s="309">
        <f>IFERROR(Wyniki_ankiet[[#This Row],[Olej opałowy zużycie w litrach]]/Wyniki_ankiet[[#This Row],[Powierzchnia ogrzewana w m2]],)</f>
        <v>0</v>
      </c>
      <c r="W330" s="309">
        <v>1000</v>
      </c>
      <c r="X330" s="309" t="s">
        <v>442</v>
      </c>
      <c r="Y330" s="309" t="s">
        <v>225</v>
      </c>
      <c r="AA330" s="309" t="s">
        <v>444</v>
      </c>
      <c r="AB330" s="309">
        <f>IF(AND(Wyniki_ankiet[[#This Row],[Wielkość zużycia węgla w tonach (jeśli występuje)]]&gt;0,Wyniki_ankiet[[#This Row],[Wielkość zużycia drewna w kg (jeśli występuje)]]&gt;0),1,)</f>
        <v>1</v>
      </c>
      <c r="AC330" s="309">
        <f>IF(AND(Wyniki_ankiet[[#This Row],[Wielkość zużycia węgla w tonach (jeśli występuje)]]&gt;0,Wyniki_ankiet[[#This Row],[Wielkość zużycia drewna w kg (jeśli występuje)]]=0),1,)</f>
        <v>0</v>
      </c>
      <c r="AD330" s="309">
        <f>IF(AND(Wyniki_ankiet[[#This Row],[Wielkość zużycia drewna w kg (jeśli występuje)]]&gt;0,Wyniki_ankiet[[#This Row],[Wielkość zużycia węgla w tonach (jeśli występuje)]]=0),1,)</f>
        <v>0</v>
      </c>
      <c r="AE330" s="309">
        <f>IF(Wyniki_ankiet[[#This Row],[Wielkość zużycia gazu w m3 (jeśli występuje)]]&gt;0,1,)</f>
        <v>0</v>
      </c>
      <c r="AF330" s="309"/>
    </row>
    <row r="331" spans="1:32" ht="15.75" customHeight="1">
      <c r="A331" s="309">
        <v>327</v>
      </c>
      <c r="B331" s="309" t="s">
        <v>226</v>
      </c>
      <c r="C331" s="299">
        <f>SUM(BUD_MIESZK_A!U335:U497)</f>
        <v>0</v>
      </c>
      <c r="D331" s="309" t="s">
        <v>444</v>
      </c>
      <c r="E331" s="309" t="s">
        <v>443</v>
      </c>
      <c r="F331" s="299">
        <v>200</v>
      </c>
      <c r="G331" s="299">
        <v>140</v>
      </c>
      <c r="H331" s="299">
        <v>2005</v>
      </c>
      <c r="I331" s="309" t="s">
        <v>444</v>
      </c>
      <c r="J331" s="309" t="s">
        <v>444</v>
      </c>
      <c r="K331" s="309" t="s">
        <v>445</v>
      </c>
      <c r="L331" s="309" t="s">
        <v>446</v>
      </c>
      <c r="M331" s="309" t="s">
        <v>451</v>
      </c>
      <c r="N331" s="309" t="s">
        <v>452</v>
      </c>
      <c r="O331" s="309">
        <v>4</v>
      </c>
      <c r="P331" s="313">
        <f>IFERROR(Wyniki_ankiet[[#This Row],[Wielkość zużycia węgla w tonach (jeśli występuje)]]*1000/Wyniki_ankiet[[#This Row],[Powierzchnia ogrzewana w m2]],)</f>
        <v>28.571428571428573</v>
      </c>
      <c r="Q331" s="309">
        <v>0</v>
      </c>
      <c r="R331" s="312"/>
      <c r="S331" s="312">
        <f>IFERROR(Wyniki_ankiet[[#This Row],[Wielkość zużycia drewna w kg (jeśli występuje)]]/Wyniki_ankiet[[#This Row],[Powierzchnia ogrzewana w m2]],)</f>
        <v>0</v>
      </c>
      <c r="T331" s="309">
        <v>0</v>
      </c>
      <c r="U331" s="309"/>
      <c r="V331" s="309">
        <f>IFERROR(Wyniki_ankiet[[#This Row],[Olej opałowy zużycie w litrach]]/Wyniki_ankiet[[#This Row],[Powierzchnia ogrzewana w m2]],)</f>
        <v>0</v>
      </c>
      <c r="X331" s="309" t="s">
        <v>442</v>
      </c>
      <c r="Y331" s="309" t="s">
        <v>225</v>
      </c>
      <c r="AA331" s="309" t="s">
        <v>442</v>
      </c>
      <c r="AB331" s="309">
        <f>IF(AND(Wyniki_ankiet[[#This Row],[Wielkość zużycia węgla w tonach (jeśli występuje)]]&gt;0,Wyniki_ankiet[[#This Row],[Wielkość zużycia drewna w kg (jeśli występuje)]]&gt;0),1,)</f>
        <v>0</v>
      </c>
      <c r="AC331" s="309">
        <f>IF(AND(Wyniki_ankiet[[#This Row],[Wielkość zużycia węgla w tonach (jeśli występuje)]]&gt;0,Wyniki_ankiet[[#This Row],[Wielkość zużycia drewna w kg (jeśli występuje)]]=0),1,)</f>
        <v>1</v>
      </c>
      <c r="AD331" s="309">
        <f>IF(AND(Wyniki_ankiet[[#This Row],[Wielkość zużycia drewna w kg (jeśli występuje)]]&gt;0,Wyniki_ankiet[[#This Row],[Wielkość zużycia węgla w tonach (jeśli występuje)]]=0),1,)</f>
        <v>0</v>
      </c>
      <c r="AE331" s="309">
        <f>IF(Wyniki_ankiet[[#This Row],[Wielkość zużycia gazu w m3 (jeśli występuje)]]&gt;0,1,)</f>
        <v>0</v>
      </c>
      <c r="AF331" s="309"/>
    </row>
    <row r="332" spans="1:32" ht="15.75" customHeight="1">
      <c r="A332" s="309">
        <v>328</v>
      </c>
      <c r="B332" s="309" t="s">
        <v>226</v>
      </c>
      <c r="C332" s="299">
        <f>SUM(BUD_MIESZK_A!U336:U498)</f>
        <v>0</v>
      </c>
      <c r="D332" s="309" t="s">
        <v>442</v>
      </c>
      <c r="E332" s="309" t="s">
        <v>466</v>
      </c>
      <c r="F332" s="309" t="s">
        <v>225</v>
      </c>
      <c r="G332" s="309" t="s">
        <v>225</v>
      </c>
      <c r="H332" s="309" t="s">
        <v>225</v>
      </c>
      <c r="I332" s="309" t="s">
        <v>442</v>
      </c>
      <c r="J332" s="309" t="s">
        <v>442</v>
      </c>
      <c r="K332" s="309" t="s">
        <v>445</v>
      </c>
      <c r="L332" s="309" t="s">
        <v>446</v>
      </c>
      <c r="M332" s="314" t="s">
        <v>473</v>
      </c>
      <c r="N332" s="309" t="s">
        <v>452</v>
      </c>
      <c r="O332" s="309">
        <v>6</v>
      </c>
      <c r="P332" s="313">
        <f>IFERROR(Wyniki_ankiet[[#This Row],[Wielkość zużycia węgla w tonach (jeśli występuje)]]*1000/Wyniki_ankiet[[#This Row],[Powierzchnia ogrzewana w m2]],)</f>
        <v>0</v>
      </c>
      <c r="Q332" s="309">
        <v>0</v>
      </c>
      <c r="R332" s="312"/>
      <c r="S332" s="312">
        <f>IFERROR(Wyniki_ankiet[[#This Row],[Wielkość zużycia drewna w kg (jeśli występuje)]]/Wyniki_ankiet[[#This Row],[Powierzchnia ogrzewana w m2]],)</f>
        <v>0</v>
      </c>
      <c r="T332" s="309">
        <v>0</v>
      </c>
      <c r="U332" s="309"/>
      <c r="V332" s="309">
        <f>IFERROR(Wyniki_ankiet[[#This Row],[Olej opałowy zużycie w litrach]]/Wyniki_ankiet[[#This Row],[Powierzchnia ogrzewana w m2]],)</f>
        <v>0</v>
      </c>
      <c r="X332" s="309" t="s">
        <v>442</v>
      </c>
      <c r="Y332" s="309" t="s">
        <v>225</v>
      </c>
      <c r="AA332" s="309" t="s">
        <v>442</v>
      </c>
      <c r="AB332" s="309">
        <f>IF(AND(Wyniki_ankiet[[#This Row],[Wielkość zużycia węgla w tonach (jeśli występuje)]]&gt;0,Wyniki_ankiet[[#This Row],[Wielkość zużycia drewna w kg (jeśli występuje)]]&gt;0),1,)</f>
        <v>0</v>
      </c>
      <c r="AC332" s="309">
        <f>IF(AND(Wyniki_ankiet[[#This Row],[Wielkość zużycia węgla w tonach (jeśli występuje)]]&gt;0,Wyniki_ankiet[[#This Row],[Wielkość zużycia drewna w kg (jeśli występuje)]]=0),1,)</f>
        <v>1</v>
      </c>
      <c r="AD332" s="309">
        <f>IF(AND(Wyniki_ankiet[[#This Row],[Wielkość zużycia drewna w kg (jeśli występuje)]]&gt;0,Wyniki_ankiet[[#This Row],[Wielkość zużycia węgla w tonach (jeśli występuje)]]=0),1,)</f>
        <v>0</v>
      </c>
      <c r="AE332" s="309">
        <f>IF(Wyniki_ankiet[[#This Row],[Wielkość zużycia gazu w m3 (jeśli występuje)]]&gt;0,1,)</f>
        <v>0</v>
      </c>
      <c r="AF332" s="309"/>
    </row>
    <row r="333" spans="1:32" ht="15.75" hidden="1" customHeight="1">
      <c r="A333" s="309">
        <v>329</v>
      </c>
      <c r="B333" s="309" t="s">
        <v>226</v>
      </c>
      <c r="C333" s="299">
        <f>SUM(BUD_MIESZK_A!U337:U499)</f>
        <v>0</v>
      </c>
      <c r="D333" s="309" t="s">
        <v>442</v>
      </c>
      <c r="E333" s="309" t="s">
        <v>450</v>
      </c>
      <c r="F333" s="309" t="s">
        <v>225</v>
      </c>
      <c r="G333" s="309" t="s">
        <v>225</v>
      </c>
      <c r="H333" s="299">
        <v>1976</v>
      </c>
      <c r="I333" s="309" t="s">
        <v>444</v>
      </c>
      <c r="J333" s="309" t="s">
        <v>442</v>
      </c>
      <c r="K333" s="309" t="s">
        <v>518</v>
      </c>
      <c r="L333" s="309" t="s">
        <v>446</v>
      </c>
      <c r="M333" s="314" t="s">
        <v>473</v>
      </c>
      <c r="N333" s="309" t="s">
        <v>455</v>
      </c>
      <c r="O333" s="309">
        <v>2.5</v>
      </c>
      <c r="P333" s="313">
        <f>IFERROR(Wyniki_ankiet[[#This Row],[Wielkość zużycia węgla w tonach (jeśli występuje)]]*1000/Wyniki_ankiet[[#This Row],[Powierzchnia ogrzewana w m2]],)</f>
        <v>0</v>
      </c>
      <c r="Q333" s="309">
        <v>0</v>
      </c>
      <c r="R333" s="312">
        <v>1800</v>
      </c>
      <c r="S333" s="312">
        <f>IFERROR(Wyniki_ankiet[[#This Row],[Wielkość zużycia drewna w kg (jeśli występuje)]]/Wyniki_ankiet[[#This Row],[Powierzchnia ogrzewana w m2]],)</f>
        <v>0</v>
      </c>
      <c r="T333" s="309">
        <v>0</v>
      </c>
      <c r="U333" s="309"/>
      <c r="V333" s="309">
        <f>IFERROR(Wyniki_ankiet[[#This Row],[Olej opałowy zużycie w litrach]]/Wyniki_ankiet[[#This Row],[Powierzchnia ogrzewana w m2]],)</f>
        <v>0</v>
      </c>
      <c r="X333" s="309" t="s">
        <v>442</v>
      </c>
      <c r="Y333" s="309" t="s">
        <v>225</v>
      </c>
      <c r="AA333" s="309" t="s">
        <v>444</v>
      </c>
      <c r="AB333" s="309">
        <f>IF(AND(Wyniki_ankiet[[#This Row],[Wielkość zużycia węgla w tonach (jeśli występuje)]]&gt;0,Wyniki_ankiet[[#This Row],[Wielkość zużycia drewna w kg (jeśli występuje)]]&gt;0),1,)</f>
        <v>1</v>
      </c>
      <c r="AC333" s="309">
        <f>IF(AND(Wyniki_ankiet[[#This Row],[Wielkość zużycia węgla w tonach (jeśli występuje)]]&gt;0,Wyniki_ankiet[[#This Row],[Wielkość zużycia drewna w kg (jeśli występuje)]]=0),1,)</f>
        <v>0</v>
      </c>
      <c r="AD333" s="309">
        <f>IF(AND(Wyniki_ankiet[[#This Row],[Wielkość zużycia drewna w kg (jeśli występuje)]]&gt;0,Wyniki_ankiet[[#This Row],[Wielkość zużycia węgla w tonach (jeśli występuje)]]=0),1,)</f>
        <v>0</v>
      </c>
      <c r="AE333" s="309">
        <f>IF(Wyniki_ankiet[[#This Row],[Wielkość zużycia gazu w m3 (jeśli występuje)]]&gt;0,1,)</f>
        <v>0</v>
      </c>
      <c r="AF333" s="309"/>
    </row>
    <row r="334" spans="1:32" ht="15.75" customHeight="1">
      <c r="A334" s="309">
        <v>330</v>
      </c>
      <c r="B334" s="309" t="s">
        <v>226</v>
      </c>
      <c r="C334" s="299">
        <f>SUM(BUD_MIESZK_A!U338:U500)</f>
        <v>0</v>
      </c>
      <c r="D334" s="309" t="s">
        <v>442</v>
      </c>
      <c r="E334" s="309" t="s">
        <v>466</v>
      </c>
      <c r="F334" s="299">
        <v>40</v>
      </c>
      <c r="G334" s="299">
        <v>40</v>
      </c>
      <c r="H334" s="299">
        <v>1974</v>
      </c>
      <c r="I334" s="309" t="s">
        <v>442</v>
      </c>
      <c r="J334" s="309" t="s">
        <v>442</v>
      </c>
      <c r="K334" s="309" t="s">
        <v>454</v>
      </c>
      <c r="L334" s="309" t="s">
        <v>446</v>
      </c>
      <c r="M334" s="309" t="s">
        <v>451</v>
      </c>
      <c r="N334" s="309" t="s">
        <v>476</v>
      </c>
      <c r="O334" s="309"/>
      <c r="P334" s="313">
        <f>IFERROR(Wyniki_ankiet[[#This Row],[Wielkość zużycia węgla w tonach (jeśli występuje)]]*1000/Wyniki_ankiet[[#This Row],[Powierzchnia ogrzewana w m2]],)</f>
        <v>0</v>
      </c>
      <c r="Q334" s="309">
        <v>0</v>
      </c>
      <c r="R334" s="315"/>
      <c r="S334" s="315">
        <f>IFERROR(Wyniki_ankiet[[#This Row],[Wielkość zużycia drewna w kg (jeśli występuje)]]/Wyniki_ankiet[[#This Row],[Powierzchnia ogrzewana w m2]],)</f>
        <v>0</v>
      </c>
      <c r="T334" s="309">
        <v>0</v>
      </c>
      <c r="U334" s="309"/>
      <c r="V334" s="309">
        <f>IFERROR(Wyniki_ankiet[[#This Row],[Olej opałowy zużycie w litrach]]/Wyniki_ankiet[[#This Row],[Powierzchnia ogrzewana w m2]],)</f>
        <v>0</v>
      </c>
      <c r="X334" s="309" t="s">
        <v>442</v>
      </c>
      <c r="Y334" s="309" t="s">
        <v>225</v>
      </c>
      <c r="AA334" s="309" t="s">
        <v>444</v>
      </c>
      <c r="AB334" s="309">
        <f>IF(AND(Wyniki_ankiet[[#This Row],[Wielkość zużycia węgla w tonach (jeśli występuje)]]&gt;0,Wyniki_ankiet[[#This Row],[Wielkość zużycia drewna w kg (jeśli występuje)]]&gt;0),1,)</f>
        <v>0</v>
      </c>
      <c r="AC334" s="309">
        <f>IF(AND(Wyniki_ankiet[[#This Row],[Wielkość zużycia węgla w tonach (jeśli występuje)]]&gt;0,Wyniki_ankiet[[#This Row],[Wielkość zużycia drewna w kg (jeśli występuje)]]=0),1,)</f>
        <v>0</v>
      </c>
      <c r="AD334" s="309">
        <f>IF(AND(Wyniki_ankiet[[#This Row],[Wielkość zużycia drewna w kg (jeśli występuje)]]&gt;0,Wyniki_ankiet[[#This Row],[Wielkość zużycia węgla w tonach (jeśli występuje)]]=0),1,)</f>
        <v>0</v>
      </c>
      <c r="AE334" s="309">
        <f>IF(Wyniki_ankiet[[#This Row],[Wielkość zużycia gazu w m3 (jeśli występuje)]]&gt;0,1,)</f>
        <v>0</v>
      </c>
      <c r="AF334" s="309"/>
    </row>
    <row r="335" spans="1:32" ht="15.75" customHeight="1">
      <c r="A335" s="309">
        <v>331</v>
      </c>
      <c r="B335" s="309" t="s">
        <v>226</v>
      </c>
      <c r="C335" s="299">
        <f>SUM(BUD_MIESZK_A!U339:U501)</f>
        <v>0</v>
      </c>
      <c r="D335" s="309" t="s">
        <v>442</v>
      </c>
      <c r="E335" s="309" t="s">
        <v>466</v>
      </c>
      <c r="F335" s="299">
        <v>38</v>
      </c>
      <c r="G335" s="299">
        <v>38</v>
      </c>
      <c r="H335" s="309" t="s">
        <v>225</v>
      </c>
      <c r="I335" s="309" t="s">
        <v>442</v>
      </c>
      <c r="J335" s="309" t="s">
        <v>442</v>
      </c>
      <c r="K335" s="309" t="s">
        <v>481</v>
      </c>
      <c r="L335" s="309" t="s">
        <v>446</v>
      </c>
      <c r="M335" s="314" t="s">
        <v>473</v>
      </c>
      <c r="N335" s="309" t="s">
        <v>225</v>
      </c>
      <c r="O335" s="309"/>
      <c r="P335" s="313">
        <f>IFERROR(Wyniki_ankiet[[#This Row],[Wielkość zużycia węgla w tonach (jeśli występuje)]]*1000/Wyniki_ankiet[[#This Row],[Powierzchnia ogrzewana w m2]],)</f>
        <v>0</v>
      </c>
      <c r="Q335" s="309">
        <v>0</v>
      </c>
      <c r="R335" s="312"/>
      <c r="S335" s="312">
        <f>IFERROR(Wyniki_ankiet[[#This Row],[Wielkość zużycia drewna w kg (jeśli występuje)]]/Wyniki_ankiet[[#This Row],[Powierzchnia ogrzewana w m2]],)</f>
        <v>0</v>
      </c>
      <c r="T335" s="309">
        <v>0</v>
      </c>
      <c r="U335" s="309"/>
      <c r="V335" s="309">
        <f>IFERROR(Wyniki_ankiet[[#This Row],[Olej opałowy zużycie w litrach]]/Wyniki_ankiet[[#This Row],[Powierzchnia ogrzewana w m2]],)</f>
        <v>0</v>
      </c>
      <c r="X335" s="309" t="s">
        <v>442</v>
      </c>
      <c r="Y335" s="309" t="s">
        <v>225</v>
      </c>
      <c r="AA335" s="309" t="s">
        <v>225</v>
      </c>
      <c r="AB335" s="309">
        <f>IF(AND(Wyniki_ankiet[[#This Row],[Wielkość zużycia węgla w tonach (jeśli występuje)]]&gt;0,Wyniki_ankiet[[#This Row],[Wielkość zużycia drewna w kg (jeśli występuje)]]&gt;0),1,)</f>
        <v>0</v>
      </c>
      <c r="AC335" s="309">
        <f>IF(AND(Wyniki_ankiet[[#This Row],[Wielkość zużycia węgla w tonach (jeśli występuje)]]&gt;0,Wyniki_ankiet[[#This Row],[Wielkość zużycia drewna w kg (jeśli występuje)]]=0),1,)</f>
        <v>0</v>
      </c>
      <c r="AD335" s="309">
        <f>IF(AND(Wyniki_ankiet[[#This Row],[Wielkość zużycia drewna w kg (jeśli występuje)]]&gt;0,Wyniki_ankiet[[#This Row],[Wielkość zużycia węgla w tonach (jeśli występuje)]]=0),1,)</f>
        <v>0</v>
      </c>
      <c r="AE335" s="309">
        <f>IF(Wyniki_ankiet[[#This Row],[Wielkość zużycia gazu w m3 (jeśli występuje)]]&gt;0,1,)</f>
        <v>0</v>
      </c>
      <c r="AF335" s="309"/>
    </row>
    <row r="336" spans="1:32" ht="15.75" hidden="1" customHeight="1">
      <c r="A336" s="309">
        <v>332</v>
      </c>
      <c r="B336" s="309" t="s">
        <v>226</v>
      </c>
      <c r="C336" s="299">
        <f>SUM(BUD_MIESZK_A!U340:U502)</f>
        <v>0</v>
      </c>
      <c r="D336" s="309" t="s">
        <v>442</v>
      </c>
      <c r="E336" s="309" t="s">
        <v>466</v>
      </c>
      <c r="F336" s="299">
        <v>53</v>
      </c>
      <c r="G336" s="299">
        <v>53</v>
      </c>
      <c r="H336" s="299">
        <v>1969</v>
      </c>
      <c r="I336" s="309" t="s">
        <v>444</v>
      </c>
      <c r="J336" s="309" t="s">
        <v>442</v>
      </c>
      <c r="K336" s="309" t="s">
        <v>445</v>
      </c>
      <c r="L336" s="309" t="s">
        <v>446</v>
      </c>
      <c r="M336" s="309" t="s">
        <v>509</v>
      </c>
      <c r="N336" s="309" t="s">
        <v>455</v>
      </c>
      <c r="O336" s="309">
        <v>3</v>
      </c>
      <c r="P336" s="313">
        <f>IFERROR(Wyniki_ankiet[[#This Row],[Wielkość zużycia węgla w tonach (jeśli występuje)]]*1000/Wyniki_ankiet[[#This Row],[Powierzchnia ogrzewana w m2]],)</f>
        <v>56.60377358490566</v>
      </c>
      <c r="Q336" s="309">
        <v>0</v>
      </c>
      <c r="R336" s="312">
        <v>3600</v>
      </c>
      <c r="S336" s="312">
        <f>IFERROR(Wyniki_ankiet[[#This Row],[Wielkość zużycia drewna w kg (jeśli występuje)]]/Wyniki_ankiet[[#This Row],[Powierzchnia ogrzewana w m2]],)</f>
        <v>67.924528301886795</v>
      </c>
      <c r="T336" s="309">
        <v>0</v>
      </c>
      <c r="U336" s="309"/>
      <c r="V336" s="309">
        <f>IFERROR(Wyniki_ankiet[[#This Row],[Olej opałowy zużycie w litrach]]/Wyniki_ankiet[[#This Row],[Powierzchnia ogrzewana w m2]],)</f>
        <v>0</v>
      </c>
      <c r="X336" s="309" t="s">
        <v>442</v>
      </c>
      <c r="Y336" s="309" t="s">
        <v>225</v>
      </c>
      <c r="AA336" s="309" t="s">
        <v>442</v>
      </c>
      <c r="AB336" s="309">
        <f>IF(AND(Wyniki_ankiet[[#This Row],[Wielkość zużycia węgla w tonach (jeśli występuje)]]&gt;0,Wyniki_ankiet[[#This Row],[Wielkość zużycia drewna w kg (jeśli występuje)]]&gt;0),1,)</f>
        <v>1</v>
      </c>
      <c r="AC336" s="309">
        <f>IF(AND(Wyniki_ankiet[[#This Row],[Wielkość zużycia węgla w tonach (jeśli występuje)]]&gt;0,Wyniki_ankiet[[#This Row],[Wielkość zużycia drewna w kg (jeśli występuje)]]=0),1,)</f>
        <v>0</v>
      </c>
      <c r="AD336" s="309">
        <f>IF(AND(Wyniki_ankiet[[#This Row],[Wielkość zużycia drewna w kg (jeśli występuje)]]&gt;0,Wyniki_ankiet[[#This Row],[Wielkość zużycia węgla w tonach (jeśli występuje)]]=0),1,)</f>
        <v>0</v>
      </c>
      <c r="AE336" s="309">
        <f>IF(Wyniki_ankiet[[#This Row],[Wielkość zużycia gazu w m3 (jeśli występuje)]]&gt;0,1,)</f>
        <v>0</v>
      </c>
      <c r="AF336" s="309"/>
    </row>
    <row r="337" spans="1:32" ht="15.75" hidden="1" customHeight="1">
      <c r="A337" s="309">
        <v>333</v>
      </c>
      <c r="B337" s="309" t="s">
        <v>226</v>
      </c>
      <c r="C337" s="299">
        <f>SUM(BUD_MIESZK_A!U341:U503)</f>
        <v>0</v>
      </c>
      <c r="D337" s="309" t="s">
        <v>442</v>
      </c>
      <c r="E337" s="309" t="s">
        <v>443</v>
      </c>
      <c r="F337" s="299">
        <v>70</v>
      </c>
      <c r="G337" s="299">
        <v>70</v>
      </c>
      <c r="H337" s="299">
        <v>1970</v>
      </c>
      <c r="I337" s="309" t="s">
        <v>444</v>
      </c>
      <c r="J337" s="309" t="s">
        <v>444</v>
      </c>
      <c r="K337" s="309" t="s">
        <v>445</v>
      </c>
      <c r="L337" s="309" t="s">
        <v>446</v>
      </c>
      <c r="M337" s="309" t="s">
        <v>225</v>
      </c>
      <c r="N337" s="309" t="s">
        <v>476</v>
      </c>
      <c r="O337" s="309"/>
      <c r="P337" s="313">
        <f>IFERROR(Wyniki_ankiet[[#This Row],[Wielkość zużycia węgla w tonach (jeśli występuje)]]*1000/Wyniki_ankiet[[#This Row],[Powierzchnia ogrzewana w m2]],)</f>
        <v>0</v>
      </c>
      <c r="Q337" s="309">
        <v>0</v>
      </c>
      <c r="R337" s="312">
        <v>18000</v>
      </c>
      <c r="S337" s="312">
        <f>IFERROR(Wyniki_ankiet[[#This Row],[Wielkość zużycia drewna w kg (jeśli występuje)]]/Wyniki_ankiet[[#This Row],[Powierzchnia ogrzewana w m2]],)</f>
        <v>257.14285714285717</v>
      </c>
      <c r="T337" s="309">
        <v>0</v>
      </c>
      <c r="U337" s="309"/>
      <c r="V337" s="309">
        <f>IFERROR(Wyniki_ankiet[[#This Row],[Olej opałowy zużycie w litrach]]/Wyniki_ankiet[[#This Row],[Powierzchnia ogrzewana w m2]],)</f>
        <v>0</v>
      </c>
      <c r="X337" s="309" t="s">
        <v>442</v>
      </c>
      <c r="Y337" s="309" t="s">
        <v>225</v>
      </c>
      <c r="AA337" s="309" t="s">
        <v>442</v>
      </c>
      <c r="AB337" s="309">
        <f>IF(AND(Wyniki_ankiet[[#This Row],[Wielkość zużycia węgla w tonach (jeśli występuje)]]&gt;0,Wyniki_ankiet[[#This Row],[Wielkość zużycia drewna w kg (jeśli występuje)]]&gt;0),1,)</f>
        <v>0</v>
      </c>
      <c r="AC337" s="309">
        <f>IF(AND(Wyniki_ankiet[[#This Row],[Wielkość zużycia węgla w tonach (jeśli występuje)]]&gt;0,Wyniki_ankiet[[#This Row],[Wielkość zużycia drewna w kg (jeśli występuje)]]=0),1,)</f>
        <v>0</v>
      </c>
      <c r="AD337" s="309">
        <f>IF(AND(Wyniki_ankiet[[#This Row],[Wielkość zużycia drewna w kg (jeśli występuje)]]&gt;0,Wyniki_ankiet[[#This Row],[Wielkość zużycia węgla w tonach (jeśli występuje)]]=0),1,)</f>
        <v>1</v>
      </c>
      <c r="AE337" s="309">
        <f>IF(Wyniki_ankiet[[#This Row],[Wielkość zużycia gazu w m3 (jeśli występuje)]]&gt;0,1,)</f>
        <v>0</v>
      </c>
      <c r="AF337" s="309"/>
    </row>
    <row r="338" spans="1:32" ht="15.75" customHeight="1">
      <c r="A338" s="309">
        <v>334</v>
      </c>
      <c r="B338" s="309" t="s">
        <v>226</v>
      </c>
      <c r="C338" s="299">
        <f>SUM(BUD_MIESZK_A!U342:U504)</f>
        <v>0</v>
      </c>
      <c r="D338" s="309" t="s">
        <v>442</v>
      </c>
      <c r="E338" s="309" t="s">
        <v>466</v>
      </c>
      <c r="F338" s="299">
        <v>72</v>
      </c>
      <c r="G338" s="299">
        <v>72</v>
      </c>
      <c r="H338" s="299">
        <v>1985</v>
      </c>
      <c r="I338" s="309" t="s">
        <v>444</v>
      </c>
      <c r="J338" s="309" t="s">
        <v>444</v>
      </c>
      <c r="K338" s="309" t="s">
        <v>445</v>
      </c>
      <c r="L338" s="309" t="s">
        <v>446</v>
      </c>
      <c r="M338" s="309" t="s">
        <v>447</v>
      </c>
      <c r="N338" s="309" t="s">
        <v>452</v>
      </c>
      <c r="O338" s="309"/>
      <c r="P338" s="313">
        <f>IFERROR(Wyniki_ankiet[[#This Row],[Wielkość zużycia węgla w tonach (jeśli występuje)]]*1000/Wyniki_ankiet[[#This Row],[Powierzchnia ogrzewana w m2]],)</f>
        <v>0</v>
      </c>
      <c r="Q338" s="309">
        <v>0</v>
      </c>
      <c r="R338" s="312"/>
      <c r="S338" s="312">
        <f>IFERROR(Wyniki_ankiet[[#This Row],[Wielkość zużycia drewna w kg (jeśli występuje)]]/Wyniki_ankiet[[#This Row],[Powierzchnia ogrzewana w m2]],)</f>
        <v>0</v>
      </c>
      <c r="T338" s="309">
        <v>0</v>
      </c>
      <c r="U338" s="309"/>
      <c r="V338" s="309">
        <f>IFERROR(Wyniki_ankiet[[#This Row],[Olej opałowy zużycie w litrach]]/Wyniki_ankiet[[#This Row],[Powierzchnia ogrzewana w m2]],)</f>
        <v>0</v>
      </c>
      <c r="X338" s="309" t="s">
        <v>442</v>
      </c>
      <c r="Y338" s="309" t="s">
        <v>225</v>
      </c>
      <c r="AA338" s="309" t="s">
        <v>442</v>
      </c>
      <c r="AB338" s="309">
        <f>IF(AND(Wyniki_ankiet[[#This Row],[Wielkość zużycia węgla w tonach (jeśli występuje)]]&gt;0,Wyniki_ankiet[[#This Row],[Wielkość zużycia drewna w kg (jeśli występuje)]]&gt;0),1,)</f>
        <v>0</v>
      </c>
      <c r="AC338" s="309">
        <f>IF(AND(Wyniki_ankiet[[#This Row],[Wielkość zużycia węgla w tonach (jeśli występuje)]]&gt;0,Wyniki_ankiet[[#This Row],[Wielkość zużycia drewna w kg (jeśli występuje)]]=0),1,)</f>
        <v>0</v>
      </c>
      <c r="AD338" s="309">
        <f>IF(AND(Wyniki_ankiet[[#This Row],[Wielkość zużycia drewna w kg (jeśli występuje)]]&gt;0,Wyniki_ankiet[[#This Row],[Wielkość zużycia węgla w tonach (jeśli występuje)]]=0),1,)</f>
        <v>0</v>
      </c>
      <c r="AE338" s="309">
        <f>IF(Wyniki_ankiet[[#This Row],[Wielkość zużycia gazu w m3 (jeśli występuje)]]&gt;0,1,)</f>
        <v>0</v>
      </c>
      <c r="AF338" s="309"/>
    </row>
    <row r="339" spans="1:32" ht="15.75" hidden="1" customHeight="1">
      <c r="A339" s="309">
        <v>335</v>
      </c>
      <c r="B339" s="309" t="s">
        <v>226</v>
      </c>
      <c r="C339" s="299">
        <f>SUM(BUD_MIESZK_A!U343:U505)</f>
        <v>0</v>
      </c>
      <c r="D339" s="309" t="s">
        <v>442</v>
      </c>
      <c r="E339" s="309" t="s">
        <v>450</v>
      </c>
      <c r="F339" s="299">
        <v>410</v>
      </c>
      <c r="G339" s="299">
        <v>160</v>
      </c>
      <c r="H339" s="299">
        <v>2010</v>
      </c>
      <c r="I339" s="309" t="s">
        <v>444</v>
      </c>
      <c r="J339" s="309" t="s">
        <v>444</v>
      </c>
      <c r="K339" s="309" t="s">
        <v>445</v>
      </c>
      <c r="L339" s="309" t="s">
        <v>446</v>
      </c>
      <c r="M339" s="314" t="s">
        <v>473</v>
      </c>
      <c r="N339" s="309" t="s">
        <v>455</v>
      </c>
      <c r="O339" s="309">
        <v>2</v>
      </c>
      <c r="P339" s="313">
        <f>IFERROR(Wyniki_ankiet[[#This Row],[Wielkość zużycia węgla w tonach (jeśli występuje)]]*1000/Wyniki_ankiet[[#This Row],[Powierzchnia ogrzewana w m2]],)</f>
        <v>12.5</v>
      </c>
      <c r="Q339" s="309">
        <v>0</v>
      </c>
      <c r="R339" s="312">
        <v>2000</v>
      </c>
      <c r="S339" s="312">
        <f>IFERROR(Wyniki_ankiet[[#This Row],[Wielkość zużycia drewna w kg (jeśli występuje)]]/Wyniki_ankiet[[#This Row],[Powierzchnia ogrzewana w m2]],)</f>
        <v>12.5</v>
      </c>
      <c r="T339" s="309">
        <v>0</v>
      </c>
      <c r="U339" s="309"/>
      <c r="V339" s="309">
        <f>IFERROR(Wyniki_ankiet[[#This Row],[Olej opałowy zużycie w litrach]]/Wyniki_ankiet[[#This Row],[Powierzchnia ogrzewana w m2]],)</f>
        <v>0</v>
      </c>
      <c r="X339" s="309" t="s">
        <v>442</v>
      </c>
      <c r="Y339" s="309" t="s">
        <v>225</v>
      </c>
      <c r="AA339" s="309" t="s">
        <v>442</v>
      </c>
      <c r="AB339" s="309">
        <f>IF(AND(Wyniki_ankiet[[#This Row],[Wielkość zużycia węgla w tonach (jeśli występuje)]]&gt;0,Wyniki_ankiet[[#This Row],[Wielkość zużycia drewna w kg (jeśli występuje)]]&gt;0),1,)</f>
        <v>1</v>
      </c>
      <c r="AC339" s="309">
        <f>IF(AND(Wyniki_ankiet[[#This Row],[Wielkość zużycia węgla w tonach (jeśli występuje)]]&gt;0,Wyniki_ankiet[[#This Row],[Wielkość zużycia drewna w kg (jeśli występuje)]]=0),1,)</f>
        <v>0</v>
      </c>
      <c r="AD339" s="309">
        <f>IF(AND(Wyniki_ankiet[[#This Row],[Wielkość zużycia drewna w kg (jeśli występuje)]]&gt;0,Wyniki_ankiet[[#This Row],[Wielkość zużycia węgla w tonach (jeśli występuje)]]=0),1,)</f>
        <v>0</v>
      </c>
      <c r="AE339" s="309">
        <f>IF(Wyniki_ankiet[[#This Row],[Wielkość zużycia gazu w m3 (jeśli występuje)]]&gt;0,1,)</f>
        <v>0</v>
      </c>
      <c r="AF339" s="309"/>
    </row>
    <row r="340" spans="1:32" ht="15.75" customHeight="1">
      <c r="A340" s="309">
        <v>336</v>
      </c>
      <c r="B340" s="309" t="s">
        <v>226</v>
      </c>
      <c r="C340" s="299">
        <f>SUM(BUD_MIESZK_A!U344:U506)</f>
        <v>0</v>
      </c>
      <c r="D340" s="309" t="s">
        <v>442</v>
      </c>
      <c r="E340" s="309" t="s">
        <v>443</v>
      </c>
      <c r="F340" s="299">
        <v>120</v>
      </c>
      <c r="G340" s="299">
        <v>120</v>
      </c>
      <c r="H340" s="299">
        <v>2005</v>
      </c>
      <c r="I340" s="309" t="s">
        <v>444</v>
      </c>
      <c r="J340" s="309" t="s">
        <v>225</v>
      </c>
      <c r="K340" s="309" t="s">
        <v>445</v>
      </c>
      <c r="L340" s="309" t="s">
        <v>446</v>
      </c>
      <c r="M340" s="314" t="s">
        <v>473</v>
      </c>
      <c r="N340" s="309" t="s">
        <v>516</v>
      </c>
      <c r="O340" s="309"/>
      <c r="P340" s="313">
        <f>IFERROR(Wyniki_ankiet[[#This Row],[Wielkość zużycia węgla w tonach (jeśli występuje)]]*1000/Wyniki_ankiet[[#This Row],[Powierzchnia ogrzewana w m2]],)</f>
        <v>0</v>
      </c>
      <c r="Q340" s="299">
        <v>1116</v>
      </c>
      <c r="R340" s="312"/>
      <c r="S340" s="312">
        <f>IFERROR(Wyniki_ankiet[[#This Row],[Wielkość zużycia drewna w kg (jeśli występuje)]]/Wyniki_ankiet[[#This Row],[Powierzchnia ogrzewana w m2]],)</f>
        <v>0</v>
      </c>
      <c r="T340" s="309">
        <v>0</v>
      </c>
      <c r="U340" s="309"/>
      <c r="V340" s="309">
        <f>IFERROR(Wyniki_ankiet[[#This Row],[Olej opałowy zużycie w litrach]]/Wyniki_ankiet[[#This Row],[Powierzchnia ogrzewana w m2]],)</f>
        <v>0</v>
      </c>
      <c r="W340" s="309">
        <v>4320</v>
      </c>
      <c r="X340" s="309" t="s">
        <v>442</v>
      </c>
      <c r="Y340" s="309" t="s">
        <v>225</v>
      </c>
      <c r="AA340" s="309" t="s">
        <v>444</v>
      </c>
      <c r="AB340" s="309">
        <f>IF(AND(Wyniki_ankiet[[#This Row],[Wielkość zużycia węgla w tonach (jeśli występuje)]]&gt;0,Wyniki_ankiet[[#This Row],[Wielkość zużycia drewna w kg (jeśli występuje)]]&gt;0),1,)</f>
        <v>0</v>
      </c>
      <c r="AC340" s="309">
        <f>IF(AND(Wyniki_ankiet[[#This Row],[Wielkość zużycia węgla w tonach (jeśli występuje)]]&gt;0,Wyniki_ankiet[[#This Row],[Wielkość zużycia drewna w kg (jeśli występuje)]]=0),1,)</f>
        <v>0</v>
      </c>
      <c r="AD340" s="309">
        <f>IF(AND(Wyniki_ankiet[[#This Row],[Wielkość zużycia drewna w kg (jeśli występuje)]]&gt;0,Wyniki_ankiet[[#This Row],[Wielkość zużycia węgla w tonach (jeśli występuje)]]=0),1,)</f>
        <v>0</v>
      </c>
      <c r="AE340" s="309">
        <f>IF(Wyniki_ankiet[[#This Row],[Wielkość zużycia gazu w m3 (jeśli występuje)]]&gt;0,1,)</f>
        <v>1</v>
      </c>
      <c r="AF340" s="309"/>
    </row>
    <row r="341" spans="1:32" ht="15.75" hidden="1" customHeight="1">
      <c r="A341" s="309">
        <v>337</v>
      </c>
      <c r="B341" s="309" t="s">
        <v>226</v>
      </c>
      <c r="C341" s="299">
        <f>SUM(BUD_MIESZK_A!U345:U507)</f>
        <v>0</v>
      </c>
      <c r="D341" s="309" t="s">
        <v>442</v>
      </c>
      <c r="E341" s="309" t="s">
        <v>443</v>
      </c>
      <c r="F341" s="299">
        <v>180</v>
      </c>
      <c r="G341" s="299">
        <v>170</v>
      </c>
      <c r="H341" s="299">
        <v>2010</v>
      </c>
      <c r="I341" s="309" t="s">
        <v>444</v>
      </c>
      <c r="J341" s="309" t="s">
        <v>444</v>
      </c>
      <c r="K341" s="309" t="s">
        <v>445</v>
      </c>
      <c r="L341" s="309" t="s">
        <v>446</v>
      </c>
      <c r="M341" s="309" t="s">
        <v>451</v>
      </c>
      <c r="N341" s="309" t="s">
        <v>457</v>
      </c>
      <c r="O341" s="309">
        <v>3</v>
      </c>
      <c r="P341" s="313">
        <f>IFERROR(Wyniki_ankiet[[#This Row],[Wielkość zużycia węgla w tonach (jeśli występuje)]]*1000/Wyniki_ankiet[[#This Row],[Powierzchnia ogrzewana w m2]],)</f>
        <v>17.647058823529413</v>
      </c>
      <c r="Q341" s="309">
        <v>0</v>
      </c>
      <c r="R341" s="312">
        <v>500</v>
      </c>
      <c r="S341" s="312">
        <f>IFERROR(Wyniki_ankiet[[#This Row],[Wielkość zużycia drewna w kg (jeśli występuje)]]/Wyniki_ankiet[[#This Row],[Powierzchnia ogrzewana w m2]],)</f>
        <v>2.9411764705882355</v>
      </c>
      <c r="T341" s="309">
        <v>0</v>
      </c>
      <c r="U341" s="309"/>
      <c r="V341" s="309">
        <f>IFERROR(Wyniki_ankiet[[#This Row],[Olej opałowy zużycie w litrach]]/Wyniki_ankiet[[#This Row],[Powierzchnia ogrzewana w m2]],)</f>
        <v>0</v>
      </c>
      <c r="W341" s="309">
        <v>2500</v>
      </c>
      <c r="X341" s="309" t="s">
        <v>442</v>
      </c>
      <c r="Y341" s="309" t="s">
        <v>225</v>
      </c>
      <c r="AA341" s="309" t="s">
        <v>444</v>
      </c>
      <c r="AB341" s="309">
        <f>IF(AND(Wyniki_ankiet[[#This Row],[Wielkość zużycia węgla w tonach (jeśli występuje)]]&gt;0,Wyniki_ankiet[[#This Row],[Wielkość zużycia drewna w kg (jeśli występuje)]]&gt;0),1,)</f>
        <v>1</v>
      </c>
      <c r="AC341" s="309">
        <f>IF(AND(Wyniki_ankiet[[#This Row],[Wielkość zużycia węgla w tonach (jeśli występuje)]]&gt;0,Wyniki_ankiet[[#This Row],[Wielkość zużycia drewna w kg (jeśli występuje)]]=0),1,)</f>
        <v>0</v>
      </c>
      <c r="AD341" s="309">
        <f>IF(AND(Wyniki_ankiet[[#This Row],[Wielkość zużycia drewna w kg (jeśli występuje)]]&gt;0,Wyniki_ankiet[[#This Row],[Wielkość zużycia węgla w tonach (jeśli występuje)]]=0),1,)</f>
        <v>0</v>
      </c>
      <c r="AE341" s="309">
        <f>IF(Wyniki_ankiet[[#This Row],[Wielkość zużycia gazu w m3 (jeśli występuje)]]&gt;0,1,)</f>
        <v>0</v>
      </c>
      <c r="AF341" s="309"/>
    </row>
    <row r="342" spans="1:32" ht="15.75" customHeight="1">
      <c r="A342" s="309">
        <v>338</v>
      </c>
      <c r="B342" s="309" t="s">
        <v>226</v>
      </c>
      <c r="C342" s="299">
        <f>SUM(BUD_MIESZK_A!U346:U508)</f>
        <v>0</v>
      </c>
      <c r="D342" s="309" t="s">
        <v>442</v>
      </c>
      <c r="E342" s="309" t="s">
        <v>443</v>
      </c>
      <c r="F342" s="299">
        <v>100</v>
      </c>
      <c r="G342" s="299">
        <v>100</v>
      </c>
      <c r="H342" s="309" t="s">
        <v>225</v>
      </c>
      <c r="I342" s="309" t="s">
        <v>444</v>
      </c>
      <c r="J342" s="309" t="s">
        <v>442</v>
      </c>
      <c r="K342" s="309" t="s">
        <v>445</v>
      </c>
      <c r="L342" s="309" t="s">
        <v>446</v>
      </c>
      <c r="M342" s="309" t="s">
        <v>451</v>
      </c>
      <c r="N342" s="309" t="s">
        <v>452</v>
      </c>
      <c r="O342" s="309">
        <v>4</v>
      </c>
      <c r="P342" s="313">
        <f>IFERROR(Wyniki_ankiet[[#This Row],[Wielkość zużycia węgla w tonach (jeśli występuje)]]*1000/Wyniki_ankiet[[#This Row],[Powierzchnia ogrzewana w m2]],)</f>
        <v>40</v>
      </c>
      <c r="Q342" s="309">
        <v>0</v>
      </c>
      <c r="R342" s="312"/>
      <c r="S342" s="312">
        <f>IFERROR(Wyniki_ankiet[[#This Row],[Wielkość zużycia drewna w kg (jeśli występuje)]]/Wyniki_ankiet[[#This Row],[Powierzchnia ogrzewana w m2]],)</f>
        <v>0</v>
      </c>
      <c r="T342" s="309">
        <v>0</v>
      </c>
      <c r="U342" s="309"/>
      <c r="V342" s="309">
        <f>IFERROR(Wyniki_ankiet[[#This Row],[Olej opałowy zużycie w litrach]]/Wyniki_ankiet[[#This Row],[Powierzchnia ogrzewana w m2]],)</f>
        <v>0</v>
      </c>
      <c r="W342" s="309"/>
      <c r="X342" s="309" t="s">
        <v>442</v>
      </c>
      <c r="Y342" s="309" t="s">
        <v>225</v>
      </c>
      <c r="AA342" s="309" t="s">
        <v>442</v>
      </c>
      <c r="AB342" s="309">
        <f>IF(AND(Wyniki_ankiet[[#This Row],[Wielkość zużycia węgla w tonach (jeśli występuje)]]&gt;0,Wyniki_ankiet[[#This Row],[Wielkość zużycia drewna w kg (jeśli występuje)]]&gt;0),1,)</f>
        <v>0</v>
      </c>
      <c r="AC342" s="309">
        <f>IF(AND(Wyniki_ankiet[[#This Row],[Wielkość zużycia węgla w tonach (jeśli występuje)]]&gt;0,Wyniki_ankiet[[#This Row],[Wielkość zużycia drewna w kg (jeśli występuje)]]=0),1,)</f>
        <v>1</v>
      </c>
      <c r="AD342" s="309">
        <f>IF(AND(Wyniki_ankiet[[#This Row],[Wielkość zużycia drewna w kg (jeśli występuje)]]&gt;0,Wyniki_ankiet[[#This Row],[Wielkość zużycia węgla w tonach (jeśli występuje)]]=0),1,)</f>
        <v>0</v>
      </c>
      <c r="AE342" s="309">
        <f>IF(Wyniki_ankiet[[#This Row],[Wielkość zużycia gazu w m3 (jeśli występuje)]]&gt;0,1,)</f>
        <v>0</v>
      </c>
      <c r="AF342" s="309"/>
    </row>
    <row r="343" spans="1:32" ht="15.75" customHeight="1">
      <c r="A343" s="309">
        <v>339</v>
      </c>
      <c r="B343" s="309" t="s">
        <v>226</v>
      </c>
      <c r="C343" s="299">
        <f>SUM(BUD_MIESZK_A!U347:U509)</f>
        <v>0</v>
      </c>
      <c r="D343" s="309" t="s">
        <v>444</v>
      </c>
      <c r="E343" s="309" t="s">
        <v>450</v>
      </c>
      <c r="F343" s="299">
        <v>150</v>
      </c>
      <c r="G343" s="299">
        <v>150</v>
      </c>
      <c r="H343" s="299">
        <v>1989</v>
      </c>
      <c r="I343" s="309" t="s">
        <v>444</v>
      </c>
      <c r="J343" s="309" t="s">
        <v>444</v>
      </c>
      <c r="K343" s="309" t="s">
        <v>445</v>
      </c>
      <c r="L343" s="309" t="s">
        <v>446</v>
      </c>
      <c r="M343" s="309" t="s">
        <v>451</v>
      </c>
      <c r="N343" s="309" t="s">
        <v>452</v>
      </c>
      <c r="O343" s="309">
        <v>5</v>
      </c>
      <c r="P343" s="313">
        <f>IFERROR(Wyniki_ankiet[[#This Row],[Wielkość zużycia węgla w tonach (jeśli występuje)]]*1000/Wyniki_ankiet[[#This Row],[Powierzchnia ogrzewana w m2]],)</f>
        <v>33.333333333333336</v>
      </c>
      <c r="Q343" s="309">
        <v>0</v>
      </c>
      <c r="R343" s="312"/>
      <c r="S343" s="312">
        <f>IFERROR(Wyniki_ankiet[[#This Row],[Wielkość zużycia drewna w kg (jeśli występuje)]]/Wyniki_ankiet[[#This Row],[Powierzchnia ogrzewana w m2]],)</f>
        <v>0</v>
      </c>
      <c r="T343" s="309">
        <v>0</v>
      </c>
      <c r="U343" s="309"/>
      <c r="V343" s="309">
        <f>IFERROR(Wyniki_ankiet[[#This Row],[Olej opałowy zużycie w litrach]]/Wyniki_ankiet[[#This Row],[Powierzchnia ogrzewana w m2]],)</f>
        <v>0</v>
      </c>
      <c r="X343" s="309" t="s">
        <v>442</v>
      </c>
      <c r="Y343" s="309" t="s">
        <v>225</v>
      </c>
      <c r="AA343" s="309" t="s">
        <v>442</v>
      </c>
      <c r="AB343" s="309">
        <f>IF(AND(Wyniki_ankiet[[#This Row],[Wielkość zużycia węgla w tonach (jeśli występuje)]]&gt;0,Wyniki_ankiet[[#This Row],[Wielkość zużycia drewna w kg (jeśli występuje)]]&gt;0),1,)</f>
        <v>0</v>
      </c>
      <c r="AC343" s="309">
        <f>IF(AND(Wyniki_ankiet[[#This Row],[Wielkość zużycia węgla w tonach (jeśli występuje)]]&gt;0,Wyniki_ankiet[[#This Row],[Wielkość zużycia drewna w kg (jeśli występuje)]]=0),1,)</f>
        <v>1</v>
      </c>
      <c r="AD343" s="309">
        <f>IF(AND(Wyniki_ankiet[[#This Row],[Wielkość zużycia drewna w kg (jeśli występuje)]]&gt;0,Wyniki_ankiet[[#This Row],[Wielkość zużycia węgla w tonach (jeśli występuje)]]=0),1,)</f>
        <v>0</v>
      </c>
      <c r="AE343" s="309">
        <f>IF(Wyniki_ankiet[[#This Row],[Wielkość zużycia gazu w m3 (jeśli występuje)]]&gt;0,1,)</f>
        <v>0</v>
      </c>
      <c r="AF343" s="309"/>
    </row>
    <row r="344" spans="1:32" ht="15.75" hidden="1" customHeight="1">
      <c r="A344" s="309">
        <v>340</v>
      </c>
      <c r="B344" s="309" t="s">
        <v>226</v>
      </c>
      <c r="C344" s="299">
        <f>SUM(BUD_MIESZK_A!U348:U510)</f>
        <v>0</v>
      </c>
      <c r="D344" s="309" t="s">
        <v>442</v>
      </c>
      <c r="E344" s="309" t="s">
        <v>443</v>
      </c>
      <c r="F344" s="299">
        <v>86</v>
      </c>
      <c r="G344" s="299">
        <v>86</v>
      </c>
      <c r="H344" s="299">
        <v>1900</v>
      </c>
      <c r="I344" s="309" t="s">
        <v>442</v>
      </c>
      <c r="J344" s="309" t="s">
        <v>442</v>
      </c>
      <c r="K344" s="309" t="s">
        <v>445</v>
      </c>
      <c r="L344" s="309" t="s">
        <v>446</v>
      </c>
      <c r="M344" s="314" t="s">
        <v>473</v>
      </c>
      <c r="N344" s="309" t="s">
        <v>455</v>
      </c>
      <c r="O344" s="309">
        <v>1.5</v>
      </c>
      <c r="P344" s="313">
        <f>IFERROR(Wyniki_ankiet[[#This Row],[Wielkość zużycia węgla w tonach (jeśli występuje)]]*1000/Wyniki_ankiet[[#This Row],[Powierzchnia ogrzewana w m2]],)</f>
        <v>17.441860465116278</v>
      </c>
      <c r="Q344" s="309">
        <v>0</v>
      </c>
      <c r="R344" s="312">
        <v>6000</v>
      </c>
      <c r="S344" s="312">
        <f>IFERROR(Wyniki_ankiet[[#This Row],[Wielkość zużycia drewna w kg (jeśli występuje)]]/Wyniki_ankiet[[#This Row],[Powierzchnia ogrzewana w m2]],)</f>
        <v>69.767441860465112</v>
      </c>
      <c r="T344" s="309">
        <v>0</v>
      </c>
      <c r="U344" s="309"/>
      <c r="V344" s="309">
        <f>IFERROR(Wyniki_ankiet[[#This Row],[Olej opałowy zużycie w litrach]]/Wyniki_ankiet[[#This Row],[Powierzchnia ogrzewana w m2]],)</f>
        <v>0</v>
      </c>
      <c r="X344" s="309" t="s">
        <v>442</v>
      </c>
      <c r="Y344" s="309" t="s">
        <v>225</v>
      </c>
      <c r="AA344" s="309" t="s">
        <v>444</v>
      </c>
      <c r="AB344" s="309">
        <f>IF(AND(Wyniki_ankiet[[#This Row],[Wielkość zużycia węgla w tonach (jeśli występuje)]]&gt;0,Wyniki_ankiet[[#This Row],[Wielkość zużycia drewna w kg (jeśli występuje)]]&gt;0),1,)</f>
        <v>1</v>
      </c>
      <c r="AC344" s="309">
        <f>IF(AND(Wyniki_ankiet[[#This Row],[Wielkość zużycia węgla w tonach (jeśli występuje)]]&gt;0,Wyniki_ankiet[[#This Row],[Wielkość zużycia drewna w kg (jeśli występuje)]]=0),1,)</f>
        <v>0</v>
      </c>
      <c r="AD344" s="309">
        <f>IF(AND(Wyniki_ankiet[[#This Row],[Wielkość zużycia drewna w kg (jeśli występuje)]]&gt;0,Wyniki_ankiet[[#This Row],[Wielkość zużycia węgla w tonach (jeśli występuje)]]=0),1,)</f>
        <v>0</v>
      </c>
      <c r="AE344" s="309">
        <f>IF(Wyniki_ankiet[[#This Row],[Wielkość zużycia gazu w m3 (jeśli występuje)]]&gt;0,1,)</f>
        <v>0</v>
      </c>
      <c r="AF344" s="309"/>
    </row>
    <row r="345" spans="1:32" ht="15.75" customHeight="1">
      <c r="A345" s="309">
        <v>341</v>
      </c>
      <c r="B345" s="309" t="s">
        <v>224</v>
      </c>
      <c r="C345" s="299">
        <f>SUM(BUD_MIESZK_A!U349:U511)</f>
        <v>0</v>
      </c>
      <c r="D345" s="309" t="s">
        <v>442</v>
      </c>
      <c r="E345" s="309" t="s">
        <v>443</v>
      </c>
      <c r="F345" s="299">
        <v>130</v>
      </c>
      <c r="G345" s="299">
        <v>130</v>
      </c>
      <c r="H345" s="299">
        <v>2011</v>
      </c>
      <c r="I345" s="309" t="s">
        <v>444</v>
      </c>
      <c r="J345" s="309" t="s">
        <v>444</v>
      </c>
      <c r="K345" s="309" t="s">
        <v>464</v>
      </c>
      <c r="L345" s="309" t="s">
        <v>446</v>
      </c>
      <c r="M345" s="309" t="s">
        <v>458</v>
      </c>
      <c r="N345" s="309" t="s">
        <v>272</v>
      </c>
      <c r="O345" s="309"/>
      <c r="P345" s="313">
        <f>IFERROR(Wyniki_ankiet[[#This Row],[Wielkość zużycia węgla w tonach (jeśli występuje)]]*1000/Wyniki_ankiet[[#This Row],[Powierzchnia ogrzewana w m2]],)</f>
        <v>0</v>
      </c>
      <c r="Q345" s="309">
        <v>0</v>
      </c>
      <c r="R345" s="312"/>
      <c r="S345" s="312">
        <f>IFERROR(Wyniki_ankiet[[#This Row],[Wielkość zużycia drewna w kg (jeśli występuje)]]/Wyniki_ankiet[[#This Row],[Powierzchnia ogrzewana w m2]],)</f>
        <v>0</v>
      </c>
      <c r="T345" s="309">
        <v>0</v>
      </c>
      <c r="U345" s="309"/>
      <c r="V345" s="309">
        <f>IFERROR(Wyniki_ankiet[[#This Row],[Olej opałowy zużycie w litrach]]/Wyniki_ankiet[[#This Row],[Powierzchnia ogrzewana w m2]],)</f>
        <v>0</v>
      </c>
      <c r="X345" s="309" t="s">
        <v>444</v>
      </c>
      <c r="Y345" s="309" t="s">
        <v>519</v>
      </c>
      <c r="AA345" s="309" t="s">
        <v>442</v>
      </c>
      <c r="AB345" s="309">
        <f>IF(AND(Wyniki_ankiet[[#This Row],[Wielkość zużycia węgla w tonach (jeśli występuje)]]&gt;0,Wyniki_ankiet[[#This Row],[Wielkość zużycia drewna w kg (jeśli występuje)]]&gt;0),1,)</f>
        <v>0</v>
      </c>
      <c r="AC345" s="309">
        <f>IF(AND(Wyniki_ankiet[[#This Row],[Wielkość zużycia węgla w tonach (jeśli występuje)]]&gt;0,Wyniki_ankiet[[#This Row],[Wielkość zużycia drewna w kg (jeśli występuje)]]=0),1,)</f>
        <v>0</v>
      </c>
      <c r="AD345" s="309">
        <f>IF(AND(Wyniki_ankiet[[#This Row],[Wielkość zużycia drewna w kg (jeśli występuje)]]&gt;0,Wyniki_ankiet[[#This Row],[Wielkość zużycia węgla w tonach (jeśli występuje)]]=0),1,)</f>
        <v>0</v>
      </c>
      <c r="AE345" s="309">
        <f>IF(Wyniki_ankiet[[#This Row],[Wielkość zużycia gazu w m3 (jeśli występuje)]]&gt;0,1,)</f>
        <v>0</v>
      </c>
      <c r="AF345" s="309"/>
    </row>
    <row r="346" spans="1:32" ht="15.75" hidden="1" customHeight="1">
      <c r="A346" s="309">
        <v>342</v>
      </c>
      <c r="B346" s="309" t="s">
        <v>226</v>
      </c>
      <c r="C346" s="299">
        <f>SUM(BUD_MIESZK_A!U350:U512)</f>
        <v>0</v>
      </c>
      <c r="D346" s="309" t="s">
        <v>442</v>
      </c>
      <c r="E346" s="309" t="s">
        <v>443</v>
      </c>
      <c r="F346" s="299">
        <v>95</v>
      </c>
      <c r="G346" s="299">
        <v>95</v>
      </c>
      <c r="H346" s="299">
        <v>1910</v>
      </c>
      <c r="I346" s="309" t="s">
        <v>442</v>
      </c>
      <c r="J346" s="309" t="s">
        <v>442</v>
      </c>
      <c r="K346" s="309" t="s">
        <v>464</v>
      </c>
      <c r="L346" s="309" t="s">
        <v>465</v>
      </c>
      <c r="M346" s="309" t="s">
        <v>490</v>
      </c>
      <c r="N346" s="309" t="s">
        <v>455</v>
      </c>
      <c r="O346" s="309">
        <v>3</v>
      </c>
      <c r="P346" s="313">
        <f>IFERROR(Wyniki_ankiet[[#This Row],[Wielkość zużycia węgla w tonach (jeśli występuje)]]*1000/Wyniki_ankiet[[#This Row],[Powierzchnia ogrzewana w m2]],)</f>
        <v>31.578947368421051</v>
      </c>
      <c r="Q346" s="309">
        <v>0</v>
      </c>
      <c r="R346" s="312">
        <v>3600</v>
      </c>
      <c r="S346" s="312">
        <f>IFERROR(Wyniki_ankiet[[#This Row],[Wielkość zużycia drewna w kg (jeśli występuje)]]/Wyniki_ankiet[[#This Row],[Powierzchnia ogrzewana w m2]],)</f>
        <v>37.89473684210526</v>
      </c>
      <c r="T346" s="309">
        <v>0</v>
      </c>
      <c r="U346" s="309"/>
      <c r="V346" s="309">
        <f>IFERROR(Wyniki_ankiet[[#This Row],[Olej opałowy zużycie w litrach]]/Wyniki_ankiet[[#This Row],[Powierzchnia ogrzewana w m2]],)</f>
        <v>0</v>
      </c>
      <c r="X346" s="309" t="s">
        <v>442</v>
      </c>
      <c r="Y346" s="309" t="s">
        <v>225</v>
      </c>
      <c r="AA346" s="309" t="s">
        <v>442</v>
      </c>
      <c r="AB346" s="309">
        <f>IF(AND(Wyniki_ankiet[[#This Row],[Wielkość zużycia węgla w tonach (jeśli występuje)]]&gt;0,Wyniki_ankiet[[#This Row],[Wielkość zużycia drewna w kg (jeśli występuje)]]&gt;0),1,)</f>
        <v>1</v>
      </c>
      <c r="AC346" s="309">
        <f>IF(AND(Wyniki_ankiet[[#This Row],[Wielkość zużycia węgla w tonach (jeśli występuje)]]&gt;0,Wyniki_ankiet[[#This Row],[Wielkość zużycia drewna w kg (jeśli występuje)]]=0),1,)</f>
        <v>0</v>
      </c>
      <c r="AD346" s="309">
        <f>IF(AND(Wyniki_ankiet[[#This Row],[Wielkość zużycia drewna w kg (jeśli występuje)]]&gt;0,Wyniki_ankiet[[#This Row],[Wielkość zużycia węgla w tonach (jeśli występuje)]]=0),1,)</f>
        <v>0</v>
      </c>
      <c r="AE346" s="309">
        <f>IF(Wyniki_ankiet[[#This Row],[Wielkość zużycia gazu w m3 (jeśli występuje)]]&gt;0,1,)</f>
        <v>0</v>
      </c>
      <c r="AF346" s="309"/>
    </row>
    <row r="347" spans="1:32" ht="15.75" hidden="1" customHeight="1">
      <c r="A347" s="309">
        <v>343</v>
      </c>
      <c r="B347" s="309" t="s">
        <v>226</v>
      </c>
      <c r="C347" s="299">
        <f>SUM(BUD_MIESZK_A!U351:U513)</f>
        <v>0</v>
      </c>
      <c r="D347" s="309" t="s">
        <v>442</v>
      </c>
      <c r="E347" s="309" t="s">
        <v>450</v>
      </c>
      <c r="F347" s="299">
        <v>100</v>
      </c>
      <c r="G347" s="299">
        <v>76</v>
      </c>
      <c r="H347" s="309" t="s">
        <v>225</v>
      </c>
      <c r="I347" s="309" t="s">
        <v>442</v>
      </c>
      <c r="J347" s="309" t="s">
        <v>442</v>
      </c>
      <c r="K347" s="309" t="s">
        <v>445</v>
      </c>
      <c r="L347" s="309" t="s">
        <v>446</v>
      </c>
      <c r="M347" s="314" t="s">
        <v>473</v>
      </c>
      <c r="N347" s="309" t="s">
        <v>455</v>
      </c>
      <c r="O347" s="309">
        <v>1</v>
      </c>
      <c r="P347" s="313">
        <f>IFERROR(Wyniki_ankiet[[#This Row],[Wielkość zużycia węgla w tonach (jeśli występuje)]]*1000/Wyniki_ankiet[[#This Row],[Powierzchnia ogrzewana w m2]],)</f>
        <v>13.157894736842104</v>
      </c>
      <c r="Q347" s="309">
        <v>0</v>
      </c>
      <c r="R347" s="312">
        <v>12</v>
      </c>
      <c r="S347" s="312">
        <f>IFERROR(Wyniki_ankiet[[#This Row],[Wielkość zużycia drewna w kg (jeśli występuje)]]/Wyniki_ankiet[[#This Row],[Powierzchnia ogrzewana w m2]],)</f>
        <v>0.15789473684210525</v>
      </c>
      <c r="T347" s="309">
        <v>0</v>
      </c>
      <c r="U347" s="309"/>
      <c r="V347" s="309">
        <f>IFERROR(Wyniki_ankiet[[#This Row],[Olej opałowy zużycie w litrach]]/Wyniki_ankiet[[#This Row],[Powierzchnia ogrzewana w m2]],)</f>
        <v>0</v>
      </c>
      <c r="X347" s="309" t="s">
        <v>442</v>
      </c>
      <c r="Y347" s="309" t="s">
        <v>225</v>
      </c>
      <c r="AA347" s="309" t="s">
        <v>442</v>
      </c>
      <c r="AB347" s="309">
        <f>IF(AND(Wyniki_ankiet[[#This Row],[Wielkość zużycia węgla w tonach (jeśli występuje)]]&gt;0,Wyniki_ankiet[[#This Row],[Wielkość zużycia drewna w kg (jeśli występuje)]]&gt;0),1,)</f>
        <v>1</v>
      </c>
      <c r="AC347" s="309">
        <f>IF(AND(Wyniki_ankiet[[#This Row],[Wielkość zużycia węgla w tonach (jeśli występuje)]]&gt;0,Wyniki_ankiet[[#This Row],[Wielkość zużycia drewna w kg (jeśli występuje)]]=0),1,)</f>
        <v>0</v>
      </c>
      <c r="AD347" s="309">
        <f>IF(AND(Wyniki_ankiet[[#This Row],[Wielkość zużycia drewna w kg (jeśli występuje)]]&gt;0,Wyniki_ankiet[[#This Row],[Wielkość zużycia węgla w tonach (jeśli występuje)]]=0),1,)</f>
        <v>0</v>
      </c>
      <c r="AE347" s="309">
        <f>IF(Wyniki_ankiet[[#This Row],[Wielkość zużycia gazu w m3 (jeśli występuje)]]&gt;0,1,)</f>
        <v>0</v>
      </c>
      <c r="AF347" s="309"/>
    </row>
    <row r="348" spans="1:32" ht="15.75" customHeight="1">
      <c r="A348" s="309"/>
    </row>
    <row r="349" spans="1:32" ht="15.75" customHeight="1">
      <c r="A349" s="309"/>
    </row>
    <row r="350" spans="1:32" ht="15.75" customHeight="1">
      <c r="A350" s="309"/>
    </row>
    <row r="351" spans="1:32" ht="15.75" customHeight="1">
      <c r="A351" s="309"/>
    </row>
    <row r="352" spans="1:32" ht="15.75" customHeight="1">
      <c r="A352" s="309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  <legacy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2" zoomScaleNormal="100" workbookViewId="0">
      <selection activeCell="C7" sqref="C7"/>
    </sheetView>
  </sheetViews>
  <sheetFormatPr defaultRowHeight="15"/>
  <cols>
    <col min="1" max="1" width="8.7109375" customWidth="1"/>
    <col min="2" max="2" width="33.5703125" customWidth="1"/>
    <col min="3" max="10" width="13.28515625" customWidth="1"/>
    <col min="11" max="11" width="34" customWidth="1"/>
    <col min="12" max="1025" width="8.7109375" customWidth="1"/>
  </cols>
  <sheetData>
    <row r="1" spans="1:11" ht="21">
      <c r="A1" s="217" t="s">
        <v>520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>
      <c r="A2" s="218" t="s">
        <v>368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38.25">
      <c r="A4" s="27"/>
      <c r="B4" s="220" t="s">
        <v>291</v>
      </c>
      <c r="C4" s="92" t="s">
        <v>292</v>
      </c>
      <c r="D4" s="92" t="s">
        <v>293</v>
      </c>
      <c r="E4" s="92" t="s">
        <v>294</v>
      </c>
      <c r="F4" s="92" t="s">
        <v>293</v>
      </c>
      <c r="G4" s="221" t="s">
        <v>295</v>
      </c>
      <c r="H4" s="221" t="s">
        <v>296</v>
      </c>
      <c r="I4" s="40" t="s">
        <v>297</v>
      </c>
      <c r="J4" s="40" t="s">
        <v>298</v>
      </c>
      <c r="K4" s="222" t="s">
        <v>299</v>
      </c>
    </row>
    <row r="5" spans="1:11">
      <c r="A5" s="27"/>
      <c r="B5" s="223" t="s">
        <v>154</v>
      </c>
      <c r="C5" s="224">
        <v>5922</v>
      </c>
      <c r="D5" s="225" t="s">
        <v>72</v>
      </c>
      <c r="E5" s="224">
        <v>1</v>
      </c>
      <c r="F5" s="224" t="s">
        <v>72</v>
      </c>
      <c r="G5" s="226">
        <f>C5*E5</f>
        <v>5922</v>
      </c>
      <c r="H5" s="227">
        <v>0.81200000000000006</v>
      </c>
      <c r="I5" s="226">
        <f t="shared" ref="I5:I14" si="0">H5*G5</f>
        <v>4808.6640000000007</v>
      </c>
      <c r="J5" s="228">
        <f t="shared" ref="J5:J14" si="1">I5/$I$15</f>
        <v>0.41061784271866281</v>
      </c>
      <c r="K5" s="231" t="s">
        <v>369</v>
      </c>
    </row>
    <row r="6" spans="1:11">
      <c r="A6" s="27"/>
      <c r="B6" s="223" t="s">
        <v>155</v>
      </c>
      <c r="C6" s="224">
        <f>DANE_GAZ!G68*1000</f>
        <v>3418700</v>
      </c>
      <c r="D6" s="225" t="s">
        <v>300</v>
      </c>
      <c r="E6" s="224">
        <v>36.090000000000003</v>
      </c>
      <c r="F6" s="224" t="s">
        <v>301</v>
      </c>
      <c r="G6" s="226">
        <f>C6*E6/3600</f>
        <v>34272.467500000006</v>
      </c>
      <c r="H6" s="227">
        <v>0.20100000000000001</v>
      </c>
      <c r="I6" s="226">
        <f t="shared" si="0"/>
        <v>6888.7659675000014</v>
      </c>
      <c r="J6" s="228">
        <f t="shared" si="1"/>
        <v>0.58824035544354769</v>
      </c>
      <c r="K6" s="230"/>
    </row>
    <row r="7" spans="1:11">
      <c r="A7" s="27"/>
      <c r="B7" s="223" t="s">
        <v>156</v>
      </c>
      <c r="C7" s="224">
        <f>DANE_GAZ!G74</f>
        <v>7708.2</v>
      </c>
      <c r="D7" s="225" t="s">
        <v>300</v>
      </c>
      <c r="E7" s="224">
        <v>31.54</v>
      </c>
      <c r="F7" s="224" t="s">
        <v>301</v>
      </c>
      <c r="G7" s="226">
        <f>C7*E7/3600</f>
        <v>67.532396666666671</v>
      </c>
      <c r="H7" s="227">
        <v>0.19800000000000001</v>
      </c>
      <c r="I7" s="226">
        <f t="shared" si="0"/>
        <v>13.371414540000002</v>
      </c>
      <c r="J7" s="228">
        <f t="shared" si="1"/>
        <v>1.1418018377894069E-3</v>
      </c>
      <c r="K7" s="229"/>
    </row>
    <row r="8" spans="1:11">
      <c r="A8" s="27"/>
      <c r="B8" s="223" t="s">
        <v>157</v>
      </c>
      <c r="C8" s="224">
        <v>0</v>
      </c>
      <c r="D8" s="225" t="s">
        <v>72</v>
      </c>
      <c r="E8" s="224">
        <v>1</v>
      </c>
      <c r="F8" s="224" t="s">
        <v>72</v>
      </c>
      <c r="G8" s="226">
        <f>C8*E8</f>
        <v>0</v>
      </c>
      <c r="H8" s="227">
        <v>0</v>
      </c>
      <c r="I8" s="226">
        <f t="shared" si="0"/>
        <v>0</v>
      </c>
      <c r="J8" s="228">
        <f t="shared" si="1"/>
        <v>0</v>
      </c>
      <c r="K8" s="229"/>
    </row>
    <row r="9" spans="1:11">
      <c r="A9" s="27"/>
      <c r="B9" s="223" t="s">
        <v>158</v>
      </c>
      <c r="C9" s="224">
        <f>G29</f>
        <v>0</v>
      </c>
      <c r="D9" s="225" t="s">
        <v>302</v>
      </c>
      <c r="E9" s="224">
        <v>36.17</v>
      </c>
      <c r="F9" s="224" t="s">
        <v>303</v>
      </c>
      <c r="G9" s="226">
        <f>C9*E9/3600</f>
        <v>0</v>
      </c>
      <c r="H9" s="227">
        <v>0.27600000000000002</v>
      </c>
      <c r="I9" s="226">
        <f t="shared" si="0"/>
        <v>0</v>
      </c>
      <c r="J9" s="228">
        <f t="shared" si="1"/>
        <v>0</v>
      </c>
      <c r="K9" s="229" t="s">
        <v>521</v>
      </c>
    </row>
    <row r="10" spans="1:11">
      <c r="A10" s="27"/>
      <c r="B10" s="223" t="s">
        <v>159</v>
      </c>
      <c r="C10" s="224">
        <v>0</v>
      </c>
      <c r="D10" s="225" t="s">
        <v>302</v>
      </c>
      <c r="E10" s="224">
        <v>35.96</v>
      </c>
      <c r="F10" s="224" t="s">
        <v>303</v>
      </c>
      <c r="G10" s="226">
        <f>C10*E10/3600</f>
        <v>0</v>
      </c>
      <c r="H10" s="227">
        <v>0.26700000000000002</v>
      </c>
      <c r="I10" s="226">
        <f t="shared" si="0"/>
        <v>0</v>
      </c>
      <c r="J10" s="228">
        <f t="shared" si="1"/>
        <v>0</v>
      </c>
      <c r="K10" s="229"/>
    </row>
    <row r="11" spans="1:11">
      <c r="A11" s="27"/>
      <c r="B11" s="232" t="s">
        <v>162</v>
      </c>
      <c r="C11" s="233">
        <f>E29</f>
        <v>0</v>
      </c>
      <c r="D11" s="234" t="s">
        <v>304</v>
      </c>
      <c r="E11" s="235">
        <v>22.72</v>
      </c>
      <c r="F11" s="235" t="s">
        <v>305</v>
      </c>
      <c r="G11" s="226">
        <f>C11*E11/3.6</f>
        <v>0</v>
      </c>
      <c r="H11" s="227">
        <v>0.34100000000000003</v>
      </c>
      <c r="I11" s="226">
        <f t="shared" si="0"/>
        <v>0</v>
      </c>
      <c r="J11" s="228">
        <f t="shared" si="1"/>
        <v>0</v>
      </c>
      <c r="K11" s="229" t="s">
        <v>521</v>
      </c>
    </row>
    <row r="12" spans="1:11">
      <c r="A12" s="27"/>
      <c r="B12" s="232" t="s">
        <v>163</v>
      </c>
      <c r="C12" s="235">
        <v>0</v>
      </c>
      <c r="D12" s="234" t="s">
        <v>304</v>
      </c>
      <c r="E12" s="235">
        <v>8.76</v>
      </c>
      <c r="F12" s="235" t="s">
        <v>305</v>
      </c>
      <c r="G12" s="226">
        <f>C12*E12/3.6</f>
        <v>0</v>
      </c>
      <c r="H12" s="227">
        <v>0.38800000000000001</v>
      </c>
      <c r="I12" s="226">
        <f t="shared" si="0"/>
        <v>0</v>
      </c>
      <c r="J12" s="228">
        <f t="shared" si="1"/>
        <v>0</v>
      </c>
      <c r="K12" s="229"/>
    </row>
    <row r="13" spans="1:11">
      <c r="A13" s="27"/>
      <c r="B13" s="232" t="s">
        <v>160</v>
      </c>
      <c r="C13" s="235">
        <f>H29</f>
        <v>0</v>
      </c>
      <c r="D13" s="234" t="s">
        <v>302</v>
      </c>
      <c r="E13" s="235">
        <v>26.5</v>
      </c>
      <c r="F13" s="235" t="s">
        <v>303</v>
      </c>
      <c r="G13" s="226">
        <f>C13*E13/3600</f>
        <v>0</v>
      </c>
      <c r="H13" s="227">
        <v>0.22700000000000001</v>
      </c>
      <c r="I13" s="226">
        <f t="shared" si="0"/>
        <v>0</v>
      </c>
      <c r="J13" s="228">
        <f t="shared" si="1"/>
        <v>0</v>
      </c>
      <c r="K13" s="229" t="s">
        <v>521</v>
      </c>
    </row>
    <row r="14" spans="1:11">
      <c r="A14" s="27"/>
      <c r="B14" s="232" t="s">
        <v>164</v>
      </c>
      <c r="C14" s="237">
        <f>F29</f>
        <v>0</v>
      </c>
      <c r="D14" s="234" t="s">
        <v>304</v>
      </c>
      <c r="E14" s="235">
        <v>20</v>
      </c>
      <c r="F14" s="235" t="s">
        <v>305</v>
      </c>
      <c r="G14" s="238">
        <f>C14*E14/3.6</f>
        <v>0</v>
      </c>
      <c r="H14" s="239">
        <v>0</v>
      </c>
      <c r="I14" s="226">
        <f t="shared" si="0"/>
        <v>0</v>
      </c>
      <c r="J14" s="228">
        <f t="shared" si="1"/>
        <v>0</v>
      </c>
      <c r="K14" s="240"/>
    </row>
    <row r="15" spans="1:11">
      <c r="A15" s="27"/>
      <c r="B15" s="241" t="s">
        <v>165</v>
      </c>
      <c r="C15" s="242"/>
      <c r="D15" s="242"/>
      <c r="E15" s="242"/>
      <c r="F15" s="242"/>
      <c r="G15" s="243">
        <f>SUM(G5:G14)</f>
        <v>40261.999896666675</v>
      </c>
      <c r="H15" s="242"/>
      <c r="I15" s="244">
        <f>SUM(I5:I14)</f>
        <v>11710.801382040003</v>
      </c>
      <c r="J15" s="245"/>
      <c r="K15" s="246"/>
    </row>
    <row r="16" spans="1:11">
      <c r="A16" s="27"/>
      <c r="B16" s="27"/>
      <c r="C16" s="27"/>
      <c r="D16" s="27"/>
      <c r="E16" s="27"/>
      <c r="F16" s="27"/>
      <c r="G16" s="27"/>
      <c r="H16" s="27"/>
      <c r="I16" s="27"/>
      <c r="J16" s="27"/>
      <c r="K16" s="27"/>
    </row>
  </sheetData>
  <pageMargins left="0.7" right="0.7" top="0.75" bottom="0.75" header="0.51180555555555496" footer="0.51180555555555496"/>
  <pageSetup paperSize="9" scale="71" firstPageNumber="0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zoomScaleNormal="100" workbookViewId="0">
      <selection activeCell="F6" sqref="F6"/>
    </sheetView>
  </sheetViews>
  <sheetFormatPr defaultRowHeight="15"/>
  <cols>
    <col min="1" max="1" width="5.28515625" customWidth="1"/>
    <col min="2" max="2" width="22" customWidth="1"/>
    <col min="3" max="3" width="34.28515625" customWidth="1"/>
    <col min="4" max="4" width="21.85546875" customWidth="1"/>
    <col min="5" max="5" width="18" customWidth="1"/>
    <col min="6" max="6" width="28.42578125" customWidth="1"/>
    <col min="7" max="7" width="36.42578125" customWidth="1"/>
    <col min="8" max="1025" width="8.7109375" customWidth="1"/>
  </cols>
  <sheetData>
    <row r="1" spans="1:7" ht="21">
      <c r="A1" s="217" t="s">
        <v>522</v>
      </c>
      <c r="B1" s="27"/>
      <c r="C1" s="27"/>
      <c r="D1" s="27"/>
      <c r="E1" s="27"/>
      <c r="F1" s="27"/>
    </row>
    <row r="2" spans="1:7" ht="15.75">
      <c r="A2" s="218" t="s">
        <v>523</v>
      </c>
      <c r="B2" s="27"/>
      <c r="C2" s="27"/>
      <c r="D2" s="27"/>
      <c r="E2" s="27"/>
      <c r="F2" s="27"/>
    </row>
    <row r="3" spans="1:7" ht="15.75">
      <c r="A3" s="218"/>
      <c r="B3" s="27"/>
      <c r="C3" s="27"/>
      <c r="D3" s="27"/>
      <c r="E3" s="27"/>
      <c r="F3" s="27"/>
    </row>
    <row r="4" spans="1:7" ht="25.5" customHeight="1">
      <c r="A4" s="218"/>
      <c r="B4" s="418" t="s">
        <v>524</v>
      </c>
      <c r="C4" s="220" t="s">
        <v>525</v>
      </c>
      <c r="D4" s="92" t="s">
        <v>297</v>
      </c>
      <c r="E4" s="316" t="s">
        <v>526</v>
      </c>
      <c r="F4" s="316" t="s">
        <v>527</v>
      </c>
    </row>
    <row r="5" spans="1:7" ht="15.75">
      <c r="A5" s="218"/>
      <c r="B5" s="418"/>
      <c r="C5" s="317">
        <v>571</v>
      </c>
      <c r="D5" s="318">
        <f>ROUND(C5*E5,0)</f>
        <v>464</v>
      </c>
      <c r="E5" s="319">
        <v>0.81200000000000006</v>
      </c>
      <c r="F5" s="320" t="s">
        <v>671</v>
      </c>
    </row>
    <row r="7" spans="1:7" ht="30">
      <c r="B7" s="321" t="s">
        <v>528</v>
      </c>
      <c r="C7" s="321" t="s">
        <v>412</v>
      </c>
      <c r="D7" s="321" t="s">
        <v>529</v>
      </c>
      <c r="E7" s="322" t="s">
        <v>530</v>
      </c>
      <c r="F7" s="322" t="s">
        <v>531</v>
      </c>
      <c r="G7" s="321" t="s">
        <v>527</v>
      </c>
    </row>
    <row r="8" spans="1:7">
      <c r="B8" s="323" t="s">
        <v>532</v>
      </c>
      <c r="C8" s="323" t="s">
        <v>533</v>
      </c>
      <c r="D8" s="323" t="s">
        <v>344</v>
      </c>
      <c r="E8" s="323">
        <v>11</v>
      </c>
      <c r="F8" s="323">
        <v>4754</v>
      </c>
      <c r="G8" s="324"/>
    </row>
    <row r="9" spans="1:7">
      <c r="B9" s="323" t="s">
        <v>532</v>
      </c>
      <c r="C9" s="323" t="s">
        <v>534</v>
      </c>
      <c r="D9" s="323" t="s">
        <v>344</v>
      </c>
      <c r="E9" s="323">
        <v>15</v>
      </c>
      <c r="F9" s="323">
        <v>29368</v>
      </c>
      <c r="G9" s="258"/>
    </row>
    <row r="10" spans="1:7">
      <c r="B10" s="323" t="s">
        <v>532</v>
      </c>
      <c r="C10" s="323" t="s">
        <v>535</v>
      </c>
      <c r="D10" s="323" t="s">
        <v>344</v>
      </c>
      <c r="E10" s="323">
        <v>1</v>
      </c>
      <c r="F10" s="323">
        <v>1448</v>
      </c>
      <c r="G10" s="258"/>
    </row>
    <row r="11" spans="1:7">
      <c r="B11" s="323" t="s">
        <v>532</v>
      </c>
      <c r="C11" s="323" t="s">
        <v>536</v>
      </c>
      <c r="D11" s="323" t="s">
        <v>344</v>
      </c>
      <c r="E11" s="323">
        <v>1</v>
      </c>
      <c r="F11" s="323">
        <v>2292</v>
      </c>
      <c r="G11" s="258"/>
    </row>
    <row r="12" spans="1:7">
      <c r="B12" s="323" t="s">
        <v>532</v>
      </c>
      <c r="C12" s="323" t="s">
        <v>537</v>
      </c>
      <c r="D12" s="323" t="s">
        <v>344</v>
      </c>
      <c r="E12" s="323">
        <v>1</v>
      </c>
      <c r="F12" s="323">
        <v>5427</v>
      </c>
      <c r="G12" s="258"/>
    </row>
    <row r="13" spans="1:7">
      <c r="B13" s="323" t="s">
        <v>532</v>
      </c>
      <c r="C13" s="323" t="s">
        <v>538</v>
      </c>
      <c r="D13" s="323" t="s">
        <v>344</v>
      </c>
      <c r="E13" s="323">
        <v>1</v>
      </c>
      <c r="F13" s="323">
        <v>2207</v>
      </c>
      <c r="G13" s="258"/>
    </row>
    <row r="14" spans="1:7">
      <c r="B14" s="323" t="s">
        <v>532</v>
      </c>
      <c r="C14" s="323" t="s">
        <v>539</v>
      </c>
      <c r="D14" s="323" t="s">
        <v>344</v>
      </c>
      <c r="E14" s="323">
        <v>1</v>
      </c>
      <c r="F14" s="323">
        <v>4350</v>
      </c>
      <c r="G14" s="258"/>
    </row>
    <row r="15" spans="1:7">
      <c r="B15" s="323" t="s">
        <v>532</v>
      </c>
      <c r="C15" s="323" t="s">
        <v>540</v>
      </c>
      <c r="D15" s="323" t="s">
        <v>344</v>
      </c>
      <c r="E15" s="323">
        <v>2</v>
      </c>
      <c r="F15" s="323">
        <v>1413</v>
      </c>
      <c r="G15" s="258"/>
    </row>
    <row r="16" spans="1:7">
      <c r="B16" s="323" t="s">
        <v>532</v>
      </c>
      <c r="C16" s="323" t="s">
        <v>541</v>
      </c>
      <c r="D16" s="323" t="s">
        <v>344</v>
      </c>
      <c r="E16" s="323">
        <v>4</v>
      </c>
      <c r="F16" s="323">
        <v>4005</v>
      </c>
      <c r="G16" s="258"/>
    </row>
    <row r="17" spans="2:7">
      <c r="B17" s="323" t="s">
        <v>532</v>
      </c>
      <c r="C17" s="323" t="s">
        <v>542</v>
      </c>
      <c r="D17" s="323" t="s">
        <v>344</v>
      </c>
      <c r="E17" s="323">
        <v>11</v>
      </c>
      <c r="F17" s="323">
        <v>7145</v>
      </c>
      <c r="G17" s="258"/>
    </row>
    <row r="18" spans="2:7">
      <c r="B18" s="323" t="s">
        <v>532</v>
      </c>
      <c r="C18" s="323" t="s">
        <v>543</v>
      </c>
      <c r="D18" s="323" t="s">
        <v>344</v>
      </c>
      <c r="E18" s="323">
        <v>1</v>
      </c>
      <c r="F18" s="323">
        <v>1391</v>
      </c>
      <c r="G18" s="258"/>
    </row>
    <row r="19" spans="2:7">
      <c r="B19" s="323" t="s">
        <v>532</v>
      </c>
      <c r="C19" s="323" t="s">
        <v>544</v>
      </c>
      <c r="D19" s="323" t="s">
        <v>344</v>
      </c>
      <c r="E19" s="323">
        <v>5</v>
      </c>
      <c r="F19" s="323">
        <v>22557</v>
      </c>
      <c r="G19" s="258"/>
    </row>
    <row r="20" spans="2:7">
      <c r="B20" s="323" t="s">
        <v>532</v>
      </c>
      <c r="C20" s="323" t="s">
        <v>545</v>
      </c>
      <c r="D20" s="323" t="s">
        <v>344</v>
      </c>
      <c r="E20" s="323">
        <v>15</v>
      </c>
      <c r="F20" s="323">
        <v>41633</v>
      </c>
      <c r="G20" s="258"/>
    </row>
    <row r="21" spans="2:7">
      <c r="B21" s="323" t="s">
        <v>532</v>
      </c>
      <c r="C21" s="323" t="s">
        <v>546</v>
      </c>
      <c r="D21" s="323" t="s">
        <v>344</v>
      </c>
      <c r="E21" s="323">
        <v>36</v>
      </c>
      <c r="F21" s="323">
        <v>46595</v>
      </c>
      <c r="G21" s="258"/>
    </row>
    <row r="22" spans="2:7">
      <c r="B22" s="323" t="s">
        <v>532</v>
      </c>
      <c r="C22" s="323" t="s">
        <v>547</v>
      </c>
      <c r="D22" s="323" t="s">
        <v>344</v>
      </c>
      <c r="E22" s="323">
        <v>27</v>
      </c>
      <c r="F22" s="323">
        <v>26822</v>
      </c>
      <c r="G22" s="258"/>
    </row>
    <row r="23" spans="2:7">
      <c r="B23" s="323" t="s">
        <v>532</v>
      </c>
      <c r="C23" s="323" t="s">
        <v>548</v>
      </c>
      <c r="D23" s="323" t="s">
        <v>344</v>
      </c>
      <c r="E23" s="323">
        <v>5</v>
      </c>
      <c r="F23" s="323">
        <v>8966</v>
      </c>
      <c r="G23" s="258"/>
    </row>
    <row r="24" spans="2:7">
      <c r="B24" s="323" t="s">
        <v>532</v>
      </c>
      <c r="C24" s="323" t="s">
        <v>549</v>
      </c>
      <c r="D24" s="323" t="s">
        <v>344</v>
      </c>
      <c r="E24" s="323">
        <v>9</v>
      </c>
      <c r="F24" s="323">
        <v>28544</v>
      </c>
      <c r="G24" s="258"/>
    </row>
    <row r="25" spans="2:7">
      <c r="B25" s="323" t="s">
        <v>532</v>
      </c>
      <c r="C25" s="323" t="s">
        <v>550</v>
      </c>
      <c r="D25" s="323" t="s">
        <v>344</v>
      </c>
      <c r="E25" s="323">
        <v>11</v>
      </c>
      <c r="F25" s="323">
        <v>5778</v>
      </c>
      <c r="G25" s="258"/>
    </row>
    <row r="26" spans="2:7">
      <c r="B26" s="323" t="s">
        <v>532</v>
      </c>
      <c r="C26" s="323" t="s">
        <v>550</v>
      </c>
      <c r="D26" s="323" t="s">
        <v>344</v>
      </c>
      <c r="E26" s="323">
        <v>4</v>
      </c>
      <c r="F26" s="323">
        <v>4083</v>
      </c>
      <c r="G26" s="258"/>
    </row>
    <row r="27" spans="2:7">
      <c r="B27" s="323" t="s">
        <v>532</v>
      </c>
      <c r="C27" s="323" t="s">
        <v>215</v>
      </c>
      <c r="D27" s="323" t="s">
        <v>344</v>
      </c>
      <c r="E27" s="323">
        <v>15</v>
      </c>
      <c r="F27" s="323">
        <v>8432</v>
      </c>
      <c r="G27" s="258"/>
    </row>
    <row r="28" spans="2:7">
      <c r="B28" s="323" t="s">
        <v>532</v>
      </c>
      <c r="C28" s="323" t="s">
        <v>215</v>
      </c>
      <c r="D28" s="323" t="s">
        <v>344</v>
      </c>
      <c r="E28" s="323">
        <v>15</v>
      </c>
      <c r="F28" s="323">
        <v>9725</v>
      </c>
      <c r="G28" s="258"/>
    </row>
    <row r="29" spans="2:7">
      <c r="B29" s="323" t="s">
        <v>532</v>
      </c>
      <c r="C29" s="323" t="s">
        <v>551</v>
      </c>
      <c r="D29" s="323" t="s">
        <v>344</v>
      </c>
      <c r="E29" s="323">
        <v>14</v>
      </c>
      <c r="F29" s="323">
        <v>12821</v>
      </c>
      <c r="G29" s="258"/>
    </row>
    <row r="30" spans="2:7">
      <c r="B30" s="323" t="s">
        <v>532</v>
      </c>
      <c r="C30" s="323" t="s">
        <v>552</v>
      </c>
      <c r="D30" s="323" t="s">
        <v>344</v>
      </c>
      <c r="E30" s="323">
        <v>15</v>
      </c>
      <c r="F30" s="323">
        <v>4709</v>
      </c>
      <c r="G30" s="258"/>
    </row>
    <row r="31" spans="2:7">
      <c r="B31" s="323" t="s">
        <v>532</v>
      </c>
      <c r="C31" s="323" t="s">
        <v>552</v>
      </c>
      <c r="D31" s="323" t="s">
        <v>344</v>
      </c>
      <c r="E31" s="323">
        <v>15</v>
      </c>
      <c r="F31" s="323">
        <v>8389</v>
      </c>
      <c r="G31" s="258"/>
    </row>
    <row r="32" spans="2:7">
      <c r="B32" s="323" t="s">
        <v>532</v>
      </c>
      <c r="C32" s="323" t="s">
        <v>552</v>
      </c>
      <c r="D32" s="323" t="s">
        <v>344</v>
      </c>
      <c r="E32" s="323">
        <v>5</v>
      </c>
      <c r="F32" s="323">
        <v>13172</v>
      </c>
      <c r="G32" s="258"/>
    </row>
    <row r="33" spans="2:7">
      <c r="B33" s="323" t="s">
        <v>532</v>
      </c>
      <c r="C33" s="323" t="s">
        <v>552</v>
      </c>
      <c r="D33" s="323" t="s">
        <v>344</v>
      </c>
      <c r="E33" s="323">
        <v>27</v>
      </c>
      <c r="F33" s="323">
        <v>13027</v>
      </c>
      <c r="G33" s="258"/>
    </row>
    <row r="34" spans="2:7">
      <c r="B34" s="323" t="s">
        <v>532</v>
      </c>
      <c r="C34" s="323" t="s">
        <v>209</v>
      </c>
      <c r="D34" s="323" t="s">
        <v>344</v>
      </c>
      <c r="E34" s="323">
        <v>27</v>
      </c>
      <c r="F34" s="323">
        <v>15531</v>
      </c>
      <c r="G34" s="258"/>
    </row>
    <row r="35" spans="2:7">
      <c r="B35" s="323" t="s">
        <v>532</v>
      </c>
      <c r="C35" s="323" t="s">
        <v>553</v>
      </c>
      <c r="D35" s="323" t="s">
        <v>344</v>
      </c>
      <c r="E35" s="323">
        <v>14</v>
      </c>
      <c r="F35" s="323">
        <v>12003</v>
      </c>
      <c r="G35" s="258"/>
    </row>
    <row r="36" spans="2:7">
      <c r="B36" s="323" t="s">
        <v>532</v>
      </c>
      <c r="C36" s="323" t="s">
        <v>554</v>
      </c>
      <c r="D36" s="323" t="s">
        <v>344</v>
      </c>
      <c r="E36" s="323">
        <v>4</v>
      </c>
      <c r="F36" s="323">
        <v>4071</v>
      </c>
      <c r="G36" s="258"/>
    </row>
    <row r="37" spans="2:7">
      <c r="B37" s="323" t="s">
        <v>532</v>
      </c>
      <c r="C37" s="323" t="s">
        <v>553</v>
      </c>
      <c r="D37" s="323" t="s">
        <v>344</v>
      </c>
      <c r="E37" s="323">
        <v>37</v>
      </c>
      <c r="F37" s="323">
        <v>8055</v>
      </c>
      <c r="G37" s="258"/>
    </row>
    <row r="38" spans="2:7">
      <c r="B38" s="323" t="s">
        <v>532</v>
      </c>
      <c r="C38" s="323" t="s">
        <v>555</v>
      </c>
      <c r="D38" s="323" t="s">
        <v>344</v>
      </c>
      <c r="E38" s="323">
        <v>4</v>
      </c>
      <c r="F38" s="323">
        <v>9517</v>
      </c>
      <c r="G38" s="258"/>
    </row>
    <row r="39" spans="2:7">
      <c r="B39" s="323" t="s">
        <v>532</v>
      </c>
      <c r="C39" s="323" t="s">
        <v>555</v>
      </c>
      <c r="D39" s="323" t="s">
        <v>344</v>
      </c>
      <c r="E39" s="323">
        <v>5</v>
      </c>
      <c r="F39" s="323">
        <v>1784</v>
      </c>
      <c r="G39" s="258"/>
    </row>
    <row r="40" spans="2:7">
      <c r="B40" s="323" t="s">
        <v>532</v>
      </c>
      <c r="C40" s="323" t="s">
        <v>555</v>
      </c>
      <c r="D40" s="323" t="s">
        <v>344</v>
      </c>
      <c r="E40" s="323">
        <v>27</v>
      </c>
      <c r="F40" s="323">
        <v>12799</v>
      </c>
      <c r="G40" s="258"/>
    </row>
    <row r="41" spans="2:7">
      <c r="B41" s="323" t="s">
        <v>532</v>
      </c>
      <c r="C41" s="323" t="s">
        <v>544</v>
      </c>
      <c r="D41" s="323" t="s">
        <v>344</v>
      </c>
      <c r="E41" s="323">
        <v>5</v>
      </c>
      <c r="F41" s="323">
        <v>8709</v>
      </c>
      <c r="G41" s="258"/>
    </row>
    <row r="42" spans="2:7">
      <c r="B42" s="323" t="s">
        <v>532</v>
      </c>
      <c r="C42" s="323" t="s">
        <v>544</v>
      </c>
      <c r="D42" s="323" t="s">
        <v>344</v>
      </c>
      <c r="E42" s="323">
        <v>9</v>
      </c>
      <c r="F42" s="323">
        <v>8652</v>
      </c>
      <c r="G42" s="258"/>
    </row>
    <row r="43" spans="2:7">
      <c r="B43" s="323" t="s">
        <v>532</v>
      </c>
      <c r="C43" s="323" t="s">
        <v>556</v>
      </c>
      <c r="D43" s="323" t="s">
        <v>344</v>
      </c>
      <c r="E43" s="323">
        <v>5</v>
      </c>
      <c r="F43" s="323">
        <v>6027</v>
      </c>
      <c r="G43" s="258"/>
    </row>
    <row r="44" spans="2:7">
      <c r="B44" s="323" t="s">
        <v>532</v>
      </c>
      <c r="C44" s="323" t="s">
        <v>534</v>
      </c>
      <c r="D44" s="323" t="s">
        <v>344</v>
      </c>
      <c r="E44" s="323">
        <v>14</v>
      </c>
      <c r="F44" s="323">
        <v>1520</v>
      </c>
      <c r="G44" s="258"/>
    </row>
    <row r="45" spans="2:7">
      <c r="B45" s="323" t="s">
        <v>532</v>
      </c>
      <c r="C45" s="323" t="s">
        <v>209</v>
      </c>
      <c r="D45" s="323" t="s">
        <v>344</v>
      </c>
      <c r="E45" s="323">
        <v>5</v>
      </c>
      <c r="F45" s="323">
        <v>5520</v>
      </c>
      <c r="G45" s="258"/>
    </row>
    <row r="46" spans="2:7">
      <c r="B46" s="323" t="s">
        <v>532</v>
      </c>
      <c r="C46" s="323" t="s">
        <v>557</v>
      </c>
      <c r="D46" s="323" t="s">
        <v>344</v>
      </c>
      <c r="E46" s="323">
        <v>4</v>
      </c>
      <c r="F46" s="323">
        <v>8467</v>
      </c>
      <c r="G46" s="258"/>
    </row>
    <row r="47" spans="2:7">
      <c r="B47" s="323" t="s">
        <v>532</v>
      </c>
      <c r="C47" s="323" t="s">
        <v>557</v>
      </c>
      <c r="D47" s="323" t="s">
        <v>344</v>
      </c>
      <c r="E47" s="323">
        <v>4</v>
      </c>
      <c r="F47" s="323">
        <v>9854</v>
      </c>
      <c r="G47" s="258"/>
    </row>
    <row r="48" spans="2:7">
      <c r="B48" s="323" t="s">
        <v>532</v>
      </c>
      <c r="C48" s="323" t="s">
        <v>558</v>
      </c>
      <c r="D48" s="323" t="s">
        <v>344</v>
      </c>
      <c r="E48" s="323">
        <v>4</v>
      </c>
      <c r="F48" s="323">
        <v>9511</v>
      </c>
      <c r="G48" s="258"/>
    </row>
    <row r="49" spans="2:7">
      <c r="B49" s="323" t="s">
        <v>532</v>
      </c>
      <c r="C49" s="323" t="s">
        <v>558</v>
      </c>
      <c r="D49" s="323" t="s">
        <v>344</v>
      </c>
      <c r="E49" s="323">
        <v>4</v>
      </c>
      <c r="F49" s="323">
        <v>11212</v>
      </c>
      <c r="G49" s="258"/>
    </row>
    <row r="50" spans="2:7">
      <c r="B50" s="323" t="s">
        <v>532</v>
      </c>
      <c r="C50" s="323" t="s">
        <v>559</v>
      </c>
      <c r="D50" s="323" t="s">
        <v>344</v>
      </c>
      <c r="E50" s="323">
        <v>11</v>
      </c>
      <c r="F50" s="323">
        <v>24991</v>
      </c>
      <c r="G50" s="258"/>
    </row>
  </sheetData>
  <mergeCells count="1">
    <mergeCell ref="B4:B5"/>
  </mergeCells>
  <dataValidations count="1">
    <dataValidation type="list" allowBlank="1" showInputMessage="1" showErrorMessage="1" sqref="B8:B50">
      <formula1>OSW_TYP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opLeftCell="A14" zoomScaleNormal="100" workbookViewId="0">
      <selection activeCell="H23" sqref="H23"/>
    </sheetView>
  </sheetViews>
  <sheetFormatPr defaultRowHeight="15"/>
  <cols>
    <col min="1" max="1" width="8.7109375" customWidth="1"/>
    <col min="2" max="2" width="23.85546875" customWidth="1"/>
    <col min="3" max="3" width="12.85546875" customWidth="1"/>
    <col min="4" max="4" width="10.5703125" customWidth="1"/>
    <col min="5" max="5" width="14.42578125" customWidth="1"/>
    <col min="6" max="6" width="16.7109375" customWidth="1"/>
    <col min="7" max="7" width="16.5703125" customWidth="1"/>
    <col min="8" max="8" width="10.140625" customWidth="1"/>
    <col min="9" max="9" width="15.85546875" customWidth="1"/>
    <col min="10" max="10" width="29.85546875" customWidth="1"/>
    <col min="11" max="11" width="11.7109375" customWidth="1"/>
    <col min="12" max="1025" width="8.7109375" customWidth="1"/>
  </cols>
  <sheetData>
    <row r="1" spans="1:11" ht="21">
      <c r="A1" s="217" t="s">
        <v>560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>
      <c r="A2" s="218" t="s">
        <v>290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s="36" customFormat="1" ht="38.25">
      <c r="A4" s="27"/>
      <c r="B4" s="220" t="s">
        <v>291</v>
      </c>
      <c r="C4" s="92" t="s">
        <v>292</v>
      </c>
      <c r="D4" s="92" t="s">
        <v>293</v>
      </c>
      <c r="E4" s="92" t="s">
        <v>294</v>
      </c>
      <c r="F4" s="92" t="s">
        <v>293</v>
      </c>
      <c r="G4" s="221" t="s">
        <v>295</v>
      </c>
      <c r="H4" s="221" t="s">
        <v>296</v>
      </c>
      <c r="I4" s="40" t="s">
        <v>297</v>
      </c>
      <c r="J4" s="40" t="s">
        <v>298</v>
      </c>
      <c r="K4" s="222" t="s">
        <v>299</v>
      </c>
    </row>
    <row r="5" spans="1:11" s="36" customFormat="1">
      <c r="A5" s="27"/>
      <c r="B5" s="223" t="s">
        <v>154</v>
      </c>
      <c r="C5" s="224">
        <f>SUMIF(G14:G57,"Energia elektryczna",I14:I57)</f>
        <v>0</v>
      </c>
      <c r="D5" s="225" t="s">
        <v>72</v>
      </c>
      <c r="E5" s="224">
        <v>1</v>
      </c>
      <c r="F5" s="224" t="s">
        <v>72</v>
      </c>
      <c r="G5" s="226">
        <f>C5*E5</f>
        <v>0</v>
      </c>
      <c r="H5" s="227">
        <v>0.81200000000000006</v>
      </c>
      <c r="I5" s="226">
        <f>H5*G5</f>
        <v>0</v>
      </c>
      <c r="J5" s="228">
        <f>I5/$I$9</f>
        <v>0</v>
      </c>
      <c r="K5" s="229"/>
    </row>
    <row r="6" spans="1:11" s="36" customFormat="1">
      <c r="A6" s="27"/>
      <c r="B6" s="223" t="s">
        <v>161</v>
      </c>
      <c r="C6" s="224">
        <f>SUMIF(G14:G57,"Benzyna",I14:I57)</f>
        <v>0</v>
      </c>
      <c r="D6" s="225" t="s">
        <v>302</v>
      </c>
      <c r="E6" s="224">
        <v>33.6</v>
      </c>
      <c r="F6" s="224" t="s">
        <v>303</v>
      </c>
      <c r="G6" s="226">
        <f>C6*E6/3600</f>
        <v>0</v>
      </c>
      <c r="H6" s="227">
        <v>0.249</v>
      </c>
      <c r="I6" s="226">
        <f>H6*G6</f>
        <v>0</v>
      </c>
      <c r="J6" s="228">
        <f>I6/$I$9</f>
        <v>0</v>
      </c>
      <c r="K6" s="231"/>
    </row>
    <row r="7" spans="1:11" s="36" customFormat="1">
      <c r="A7" s="27"/>
      <c r="B7" s="223" t="s">
        <v>159</v>
      </c>
      <c r="C7" s="224">
        <f>SUMIF(G14:G57,"olej napędowy",I14:I57)</f>
        <v>13999</v>
      </c>
      <c r="D7" s="225" t="s">
        <v>302</v>
      </c>
      <c r="E7" s="224">
        <v>35.96</v>
      </c>
      <c r="F7" s="224" t="s">
        <v>303</v>
      </c>
      <c r="G7" s="226">
        <f>C7*E7/3600</f>
        <v>139.83445555555556</v>
      </c>
      <c r="H7" s="227">
        <v>0.26700000000000002</v>
      </c>
      <c r="I7" s="226">
        <f>H7*G7</f>
        <v>37.335799633333338</v>
      </c>
      <c r="J7" s="228">
        <f>I7/$I$9</f>
        <v>1</v>
      </c>
      <c r="K7" s="231"/>
    </row>
    <row r="8" spans="1:11" s="36" customFormat="1">
      <c r="A8" s="27"/>
      <c r="B8" s="232" t="s">
        <v>160</v>
      </c>
      <c r="C8" s="224">
        <f>SUMIF(G14:G57,"LPG",I14:I57)</f>
        <v>0</v>
      </c>
      <c r="D8" s="234" t="s">
        <v>302</v>
      </c>
      <c r="E8" s="235">
        <v>26.5</v>
      </c>
      <c r="F8" s="235" t="s">
        <v>303</v>
      </c>
      <c r="G8" s="226">
        <f>C8*E8/3600</f>
        <v>0</v>
      </c>
      <c r="H8" s="227">
        <v>0.22700000000000001</v>
      </c>
      <c r="I8" s="226">
        <f>H8*G8</f>
        <v>0</v>
      </c>
      <c r="J8" s="228">
        <f>I8/$I$9</f>
        <v>0</v>
      </c>
      <c r="K8" s="231"/>
    </row>
    <row r="9" spans="1:11" s="36" customFormat="1">
      <c r="A9" s="27"/>
      <c r="B9" s="241" t="s">
        <v>165</v>
      </c>
      <c r="C9" s="242"/>
      <c r="D9" s="242"/>
      <c r="E9" s="242"/>
      <c r="F9" s="242"/>
      <c r="G9" s="243">
        <f>SUM(G5:G8)</f>
        <v>139.83445555555556</v>
      </c>
      <c r="H9" s="242"/>
      <c r="I9" s="244">
        <f>SUM(I5:I8)</f>
        <v>37.335799633333338</v>
      </c>
      <c r="J9" s="245"/>
      <c r="K9" s="246"/>
    </row>
    <row r="12" spans="1:11" ht="30">
      <c r="B12" s="325" t="s">
        <v>561</v>
      </c>
      <c r="C12" s="325" t="s">
        <v>562</v>
      </c>
      <c r="D12" s="325" t="s">
        <v>563</v>
      </c>
      <c r="E12" s="325" t="s">
        <v>564</v>
      </c>
      <c r="F12" s="325" t="s">
        <v>565</v>
      </c>
      <c r="G12" s="325" t="s">
        <v>566</v>
      </c>
      <c r="H12" s="325" t="s">
        <v>567</v>
      </c>
      <c r="I12" s="325" t="s">
        <v>568</v>
      </c>
      <c r="J12" s="325" t="s">
        <v>527</v>
      </c>
    </row>
    <row r="13" spans="1:11">
      <c r="B13" s="326"/>
      <c r="C13" s="326"/>
      <c r="D13" s="326" t="s">
        <v>569</v>
      </c>
      <c r="E13" s="326" t="s">
        <v>570</v>
      </c>
      <c r="F13" s="326" t="s">
        <v>571</v>
      </c>
      <c r="G13" s="326"/>
      <c r="H13" s="326"/>
      <c r="I13" s="326" t="s">
        <v>572</v>
      </c>
      <c r="J13" s="326"/>
    </row>
    <row r="14" spans="1:11">
      <c r="B14" s="323" t="s">
        <v>573</v>
      </c>
      <c r="C14" s="327" t="s">
        <v>574</v>
      </c>
      <c r="D14" s="327">
        <v>1</v>
      </c>
      <c r="E14" s="327">
        <v>2004</v>
      </c>
      <c r="F14" s="327">
        <v>10000</v>
      </c>
      <c r="G14" s="327" t="s">
        <v>575</v>
      </c>
      <c r="H14" s="327" t="s">
        <v>576</v>
      </c>
      <c r="I14" s="327">
        <v>900</v>
      </c>
      <c r="J14" s="328"/>
    </row>
    <row r="15" spans="1:11">
      <c r="B15" s="323" t="s">
        <v>577</v>
      </c>
      <c r="C15" s="327" t="s">
        <v>578</v>
      </c>
      <c r="D15" s="327">
        <v>1</v>
      </c>
      <c r="E15" s="327">
        <v>1995</v>
      </c>
      <c r="F15" s="327" t="s">
        <v>579</v>
      </c>
      <c r="G15" s="327" t="s">
        <v>575</v>
      </c>
      <c r="H15" s="327" t="s">
        <v>576</v>
      </c>
      <c r="I15" s="327">
        <v>700</v>
      </c>
      <c r="J15" s="328"/>
    </row>
    <row r="16" spans="1:11">
      <c r="B16" s="323" t="s">
        <v>580</v>
      </c>
      <c r="C16" s="327" t="s">
        <v>578</v>
      </c>
      <c r="D16" s="327">
        <v>1</v>
      </c>
      <c r="E16" s="327">
        <v>1997</v>
      </c>
      <c r="F16" s="327" t="s">
        <v>581</v>
      </c>
      <c r="G16" s="327" t="s">
        <v>575</v>
      </c>
      <c r="H16" s="327" t="s">
        <v>576</v>
      </c>
      <c r="I16" s="327">
        <v>3500</v>
      </c>
      <c r="J16" s="328"/>
    </row>
    <row r="17" spans="2:10">
      <c r="B17" s="323" t="s">
        <v>582</v>
      </c>
      <c r="C17" s="327" t="s">
        <v>578</v>
      </c>
      <c r="D17" s="327">
        <v>1</v>
      </c>
      <c r="E17" s="327">
        <v>1986</v>
      </c>
      <c r="F17" s="327" t="s">
        <v>583</v>
      </c>
      <c r="G17" s="327" t="s">
        <v>575</v>
      </c>
      <c r="H17" s="327" t="s">
        <v>576</v>
      </c>
      <c r="I17" s="327">
        <v>350</v>
      </c>
      <c r="J17" s="258"/>
    </row>
    <row r="18" spans="2:10">
      <c r="B18" s="323" t="s">
        <v>584</v>
      </c>
      <c r="C18" s="327" t="s">
        <v>578</v>
      </c>
      <c r="D18" s="327">
        <v>1</v>
      </c>
      <c r="E18" s="327">
        <v>2007</v>
      </c>
      <c r="F18" s="327" t="s">
        <v>585</v>
      </c>
      <c r="G18" s="327" t="s">
        <v>575</v>
      </c>
      <c r="H18" s="327" t="s">
        <v>576</v>
      </c>
      <c r="I18" s="327">
        <v>7200</v>
      </c>
      <c r="J18" s="258"/>
    </row>
    <row r="19" spans="2:10">
      <c r="B19" s="327" t="s">
        <v>586</v>
      </c>
      <c r="C19" s="327" t="s">
        <v>587</v>
      </c>
      <c r="D19" s="327">
        <v>1</v>
      </c>
      <c r="E19" s="327">
        <v>1985</v>
      </c>
      <c r="F19" s="327">
        <v>46771</v>
      </c>
      <c r="G19" s="327" t="s">
        <v>15</v>
      </c>
      <c r="H19" s="327" t="s">
        <v>57</v>
      </c>
      <c r="I19" s="327">
        <v>474</v>
      </c>
      <c r="J19" s="258"/>
    </row>
    <row r="20" spans="2:10">
      <c r="B20" s="327" t="s">
        <v>588</v>
      </c>
      <c r="C20" s="327"/>
      <c r="D20" s="327"/>
      <c r="E20" s="327"/>
      <c r="F20" s="327"/>
      <c r="G20" s="327"/>
      <c r="H20" s="327"/>
      <c r="I20" s="327"/>
      <c r="J20" s="258"/>
    </row>
    <row r="21" spans="2:10">
      <c r="B21" s="327" t="s">
        <v>589</v>
      </c>
      <c r="C21" s="327"/>
      <c r="D21" s="327"/>
      <c r="E21" s="327"/>
      <c r="F21" s="327"/>
      <c r="G21" s="327"/>
      <c r="H21" s="327"/>
      <c r="I21" s="327"/>
      <c r="J21" s="258"/>
    </row>
    <row r="22" spans="2:10">
      <c r="B22" s="327" t="s">
        <v>590</v>
      </c>
      <c r="C22" s="327" t="s">
        <v>55</v>
      </c>
      <c r="D22" s="327">
        <v>1</v>
      </c>
      <c r="E22" s="327">
        <v>1973</v>
      </c>
      <c r="F22" s="327">
        <v>14033</v>
      </c>
      <c r="G22" s="327" t="s">
        <v>15</v>
      </c>
      <c r="H22" s="327" t="s">
        <v>57</v>
      </c>
      <c r="I22" s="327">
        <v>30</v>
      </c>
      <c r="J22" s="258"/>
    </row>
    <row r="23" spans="2:10">
      <c r="B23" s="327" t="s">
        <v>588</v>
      </c>
      <c r="C23" s="327"/>
      <c r="D23" s="327"/>
      <c r="E23" s="327"/>
      <c r="F23" s="327"/>
      <c r="G23" s="327"/>
      <c r="H23" s="327"/>
      <c r="I23" s="327"/>
      <c r="J23" s="258"/>
    </row>
    <row r="24" spans="2:10">
      <c r="B24" s="327" t="s">
        <v>591</v>
      </c>
      <c r="C24" s="327"/>
      <c r="D24" s="327"/>
      <c r="E24" s="327"/>
      <c r="F24" s="327"/>
      <c r="G24" s="327"/>
      <c r="H24" s="327"/>
      <c r="I24" s="327"/>
      <c r="J24" s="258"/>
    </row>
    <row r="25" spans="2:10">
      <c r="B25" s="327" t="s">
        <v>590</v>
      </c>
      <c r="C25" s="327" t="s">
        <v>55</v>
      </c>
      <c r="D25" s="327">
        <v>1</v>
      </c>
      <c r="E25" s="327">
        <v>1987</v>
      </c>
      <c r="F25" s="327">
        <v>58063</v>
      </c>
      <c r="G25" s="327" t="s">
        <v>15</v>
      </c>
      <c r="H25" s="327" t="s">
        <v>57</v>
      </c>
      <c r="I25" s="327">
        <v>30</v>
      </c>
      <c r="J25" s="258"/>
    </row>
    <row r="26" spans="2:10">
      <c r="B26" s="327" t="s">
        <v>588</v>
      </c>
      <c r="C26" s="327"/>
      <c r="D26" s="327"/>
      <c r="E26" s="327"/>
      <c r="F26" s="327"/>
      <c r="G26" s="327"/>
      <c r="H26" s="327"/>
      <c r="I26" s="327"/>
      <c r="J26" s="258"/>
    </row>
    <row r="27" spans="2:10">
      <c r="B27" s="327" t="s">
        <v>553</v>
      </c>
      <c r="C27" s="327"/>
      <c r="D27" s="327"/>
      <c r="E27" s="327"/>
      <c r="F27" s="327"/>
      <c r="G27" s="327"/>
      <c r="H27" s="327"/>
      <c r="I27" s="327"/>
      <c r="J27" s="258"/>
    </row>
    <row r="28" spans="2:10">
      <c r="B28" s="327" t="s">
        <v>592</v>
      </c>
      <c r="C28" s="327" t="s">
        <v>55</v>
      </c>
      <c r="D28" s="327">
        <v>1</v>
      </c>
      <c r="E28" s="327">
        <v>1965</v>
      </c>
      <c r="F28" s="327">
        <v>24902</v>
      </c>
      <c r="G28" s="327" t="s">
        <v>15</v>
      </c>
      <c r="H28" s="327" t="s">
        <v>57</v>
      </c>
      <c r="I28" s="327" t="s">
        <v>593</v>
      </c>
      <c r="J28" s="258"/>
    </row>
    <row r="29" spans="2:10">
      <c r="B29" s="327" t="s">
        <v>588</v>
      </c>
      <c r="C29" s="327"/>
      <c r="D29" s="327"/>
      <c r="E29" s="327"/>
      <c r="F29" s="327"/>
      <c r="G29" s="327"/>
      <c r="H29" s="327"/>
      <c r="I29" s="327"/>
      <c r="J29" s="258"/>
    </row>
    <row r="30" spans="2:10">
      <c r="B30" s="327" t="s">
        <v>594</v>
      </c>
      <c r="C30" s="327"/>
      <c r="D30" s="327"/>
      <c r="E30" s="327"/>
      <c r="F30" s="327"/>
      <c r="G30" s="327"/>
      <c r="H30" s="327"/>
      <c r="I30" s="327"/>
      <c r="J30" s="258"/>
    </row>
    <row r="31" spans="2:10">
      <c r="B31" s="327" t="s">
        <v>595</v>
      </c>
      <c r="C31" s="327" t="s">
        <v>55</v>
      </c>
      <c r="D31" s="327">
        <v>1</v>
      </c>
      <c r="E31" s="327">
        <v>1978</v>
      </c>
      <c r="F31" s="327">
        <v>19874</v>
      </c>
      <c r="G31" s="327" t="s">
        <v>15</v>
      </c>
      <c r="H31" s="327" t="s">
        <v>57</v>
      </c>
      <c r="I31" s="327" t="s">
        <v>596</v>
      </c>
      <c r="J31" s="258"/>
    </row>
    <row r="32" spans="2:10">
      <c r="B32" s="327" t="s">
        <v>588</v>
      </c>
      <c r="C32" s="327"/>
      <c r="D32" s="327"/>
      <c r="E32" s="327"/>
      <c r="F32" s="327"/>
      <c r="G32" s="327"/>
      <c r="H32" s="327"/>
      <c r="I32" s="327"/>
      <c r="J32" s="258"/>
    </row>
    <row r="33" spans="2:10">
      <c r="B33" s="327" t="s">
        <v>597</v>
      </c>
      <c r="C33" s="327"/>
      <c r="D33" s="327"/>
      <c r="E33" s="327"/>
      <c r="F33" s="327"/>
      <c r="G33" s="327"/>
      <c r="H33" s="327"/>
      <c r="I33" s="327"/>
      <c r="J33" s="258"/>
    </row>
    <row r="34" spans="2:10">
      <c r="B34" s="327" t="s">
        <v>598</v>
      </c>
      <c r="C34" s="327" t="s">
        <v>587</v>
      </c>
      <c r="D34" s="327">
        <v>1</v>
      </c>
      <c r="E34" s="327">
        <v>1983</v>
      </c>
      <c r="F34" s="327">
        <v>9190</v>
      </c>
      <c r="G34" s="327" t="s">
        <v>15</v>
      </c>
      <c r="H34" s="327" t="s">
        <v>57</v>
      </c>
      <c r="I34" s="327" t="s">
        <v>599</v>
      </c>
      <c r="J34" s="258"/>
    </row>
    <row r="35" spans="2:10">
      <c r="B35" s="327" t="s">
        <v>588</v>
      </c>
      <c r="C35" s="327"/>
      <c r="D35" s="327"/>
      <c r="E35" s="327"/>
      <c r="F35" s="327"/>
      <c r="G35" s="327"/>
      <c r="H35" s="327"/>
      <c r="I35" s="327"/>
      <c r="J35" s="258"/>
    </row>
    <row r="36" spans="2:10">
      <c r="B36" s="327" t="s">
        <v>600</v>
      </c>
      <c r="C36" s="327"/>
      <c r="D36" s="327"/>
      <c r="E36" s="327"/>
      <c r="F36" s="327"/>
      <c r="G36" s="327"/>
      <c r="H36" s="327"/>
      <c r="I36" s="327"/>
      <c r="J36" s="258"/>
    </row>
    <row r="37" spans="2:10">
      <c r="B37" s="327" t="s">
        <v>601</v>
      </c>
      <c r="C37" s="327" t="s">
        <v>587</v>
      </c>
      <c r="D37" s="327">
        <v>1</v>
      </c>
      <c r="E37" s="327">
        <v>2008</v>
      </c>
      <c r="F37" s="327">
        <v>8503</v>
      </c>
      <c r="G37" s="327" t="s">
        <v>15</v>
      </c>
      <c r="H37" s="327" t="s">
        <v>57</v>
      </c>
      <c r="I37" s="327">
        <v>815</v>
      </c>
      <c r="J37" s="258"/>
    </row>
    <row r="38" spans="2:10">
      <c r="B38" s="327" t="s">
        <v>588</v>
      </c>
      <c r="C38" s="327"/>
      <c r="D38" s="327"/>
      <c r="E38" s="327"/>
      <c r="F38" s="327"/>
      <c r="G38" s="327"/>
      <c r="H38" s="327"/>
      <c r="I38" s="327"/>
      <c r="J38" s="258"/>
    </row>
    <row r="39" spans="2:10">
      <c r="B39" s="327" t="s">
        <v>602</v>
      </c>
      <c r="C39" s="327"/>
      <c r="D39" s="327"/>
      <c r="E39" s="327"/>
      <c r="F39" s="327"/>
      <c r="G39" s="327"/>
      <c r="H39" s="327"/>
      <c r="I39" s="327"/>
      <c r="J39" s="258"/>
    </row>
    <row r="40" spans="2:10">
      <c r="B40" s="327" t="s">
        <v>603</v>
      </c>
      <c r="C40" s="327" t="s">
        <v>55</v>
      </c>
      <c r="D40" s="327">
        <v>1</v>
      </c>
      <c r="E40" s="327">
        <v>2002</v>
      </c>
      <c r="F40" s="327" t="s">
        <v>604</v>
      </c>
      <c r="G40" s="327" t="s">
        <v>605</v>
      </c>
      <c r="H40" s="327" t="s">
        <v>606</v>
      </c>
      <c r="I40" s="327" t="s">
        <v>607</v>
      </c>
      <c r="J40" s="258"/>
    </row>
    <row r="41" spans="2:10">
      <c r="B41" s="327" t="s">
        <v>588</v>
      </c>
      <c r="C41" s="327"/>
      <c r="D41" s="327"/>
      <c r="E41" s="327"/>
      <c r="F41" s="327"/>
      <c r="G41" s="327"/>
      <c r="H41" s="327"/>
      <c r="I41" s="327"/>
      <c r="J41" s="258"/>
    </row>
    <row r="42" spans="2:10">
      <c r="B42" s="327" t="s">
        <v>589</v>
      </c>
      <c r="C42" s="327"/>
      <c r="D42" s="327"/>
      <c r="E42" s="327"/>
      <c r="F42" s="327"/>
      <c r="G42" s="327"/>
      <c r="H42" s="327"/>
      <c r="I42" s="327"/>
      <c r="J42" s="258"/>
    </row>
    <row r="43" spans="2:10">
      <c r="B43" s="258"/>
      <c r="C43" s="329"/>
      <c r="D43" s="330"/>
      <c r="E43" s="330"/>
      <c r="F43" s="330"/>
      <c r="G43" s="329"/>
      <c r="H43" s="329"/>
      <c r="I43" s="330"/>
      <c r="J43" s="258"/>
    </row>
    <row r="44" spans="2:10">
      <c r="B44" s="331"/>
      <c r="C44" s="329"/>
      <c r="D44" s="332"/>
      <c r="E44" s="332"/>
      <c r="F44" s="332"/>
      <c r="G44" s="329"/>
      <c r="H44" s="329"/>
      <c r="I44" s="332"/>
      <c r="J44" s="331"/>
    </row>
    <row r="45" spans="2:10">
      <c r="B45" s="331"/>
      <c r="C45" s="329"/>
      <c r="D45" s="332"/>
      <c r="E45" s="332"/>
      <c r="F45" s="332"/>
      <c r="G45" s="329"/>
      <c r="H45" s="329"/>
      <c r="I45" s="332"/>
      <c r="J45" s="331"/>
    </row>
    <row r="46" spans="2:10">
      <c r="B46" s="331"/>
      <c r="C46" s="329"/>
      <c r="D46" s="332"/>
      <c r="E46" s="332"/>
      <c r="F46" s="332"/>
      <c r="G46" s="329"/>
      <c r="H46" s="329"/>
      <c r="I46" s="332"/>
      <c r="J46" s="331"/>
    </row>
    <row r="47" spans="2:10">
      <c r="B47" s="331"/>
      <c r="C47" s="329"/>
      <c r="D47" s="332"/>
      <c r="E47" s="332"/>
      <c r="F47" s="332"/>
      <c r="G47" s="329"/>
      <c r="H47" s="329"/>
      <c r="I47" s="332"/>
      <c r="J47" s="331"/>
    </row>
    <row r="48" spans="2:10">
      <c r="B48" s="331"/>
      <c r="C48" s="329"/>
      <c r="D48" s="332"/>
      <c r="E48" s="332"/>
      <c r="F48" s="332"/>
      <c r="G48" s="329"/>
      <c r="H48" s="329"/>
      <c r="I48" s="332"/>
      <c r="J48" s="331"/>
    </row>
    <row r="49" spans="2:10">
      <c r="B49" s="331"/>
      <c r="C49" s="329"/>
      <c r="D49" s="332"/>
      <c r="E49" s="332"/>
      <c r="F49" s="332"/>
      <c r="G49" s="329"/>
      <c r="H49" s="329"/>
      <c r="I49" s="332"/>
      <c r="J49" s="331"/>
    </row>
    <row r="50" spans="2:10">
      <c r="B50" s="331"/>
      <c r="C50" s="329"/>
      <c r="D50" s="332"/>
      <c r="E50" s="332"/>
      <c r="F50" s="332"/>
      <c r="G50" s="329"/>
      <c r="H50" s="329"/>
      <c r="I50" s="332"/>
      <c r="J50" s="331"/>
    </row>
    <row r="51" spans="2:10">
      <c r="B51" s="331"/>
      <c r="C51" s="329"/>
      <c r="D51" s="332"/>
      <c r="E51" s="332"/>
      <c r="F51" s="332"/>
      <c r="G51" s="329"/>
      <c r="H51" s="329"/>
      <c r="I51" s="332"/>
      <c r="J51" s="331"/>
    </row>
    <row r="52" spans="2:10">
      <c r="B52" s="331"/>
      <c r="C52" s="329"/>
      <c r="D52" s="332"/>
      <c r="E52" s="332"/>
      <c r="F52" s="332"/>
      <c r="G52" s="329"/>
      <c r="H52" s="329"/>
      <c r="I52" s="332"/>
      <c r="J52" s="331"/>
    </row>
    <row r="53" spans="2:10">
      <c r="B53" s="331"/>
      <c r="C53" s="329"/>
      <c r="D53" s="332"/>
      <c r="E53" s="332"/>
      <c r="F53" s="332"/>
      <c r="G53" s="329"/>
      <c r="H53" s="329"/>
      <c r="I53" s="332"/>
      <c r="J53" s="331"/>
    </row>
    <row r="54" spans="2:10">
      <c r="B54" s="331"/>
      <c r="C54" s="329"/>
      <c r="D54" s="332"/>
      <c r="E54" s="332"/>
      <c r="F54" s="332"/>
      <c r="G54" s="329"/>
      <c r="H54" s="329"/>
      <c r="I54" s="332"/>
      <c r="J54" s="331"/>
    </row>
    <row r="55" spans="2:10">
      <c r="B55" s="331"/>
      <c r="C55" s="329"/>
      <c r="D55" s="332"/>
      <c r="E55" s="332"/>
      <c r="F55" s="332"/>
      <c r="G55" s="329"/>
      <c r="H55" s="329"/>
      <c r="I55" s="332"/>
      <c r="J55" s="331"/>
    </row>
    <row r="56" spans="2:10">
      <c r="B56" s="331"/>
      <c r="C56" s="329"/>
      <c r="D56" s="332"/>
      <c r="E56" s="332"/>
      <c r="F56" s="332"/>
      <c r="G56" s="329"/>
      <c r="H56" s="329"/>
      <c r="I56" s="332"/>
      <c r="J56" s="331"/>
    </row>
    <row r="57" spans="2:10">
      <c r="B57" s="331"/>
      <c r="C57" s="329"/>
      <c r="D57" s="332"/>
      <c r="E57" s="332"/>
      <c r="F57" s="332"/>
      <c r="G57" s="329"/>
      <c r="H57" s="329"/>
      <c r="I57" s="332"/>
      <c r="J57" s="331"/>
    </row>
  </sheetData>
  <dataValidations count="3">
    <dataValidation type="list" allowBlank="1" showInputMessage="1" showErrorMessage="1" sqref="C14:C18 C43:C57">
      <formula1>KAT_POJ</formula1>
      <formula2>0</formula2>
    </dataValidation>
    <dataValidation type="list" allowBlank="1" showInputMessage="1" showErrorMessage="1" sqref="H14:H18 H43:H57">
      <formula1>JEDN</formula1>
      <formula2>0</formula2>
    </dataValidation>
    <dataValidation type="list" allowBlank="1" showInputMessage="1" showErrorMessage="1" sqref="G14:G18 G43:G57">
      <formula1>PAL_POJ</formula1>
      <formula2>0</formula2>
    </dataValidation>
  </dataValidations>
  <pageMargins left="0.7" right="0.7" top="0.75" bottom="0.75" header="0.51180555555555496" footer="0.51180555555555496"/>
  <pageSetup paperSize="9" scale="62" firstPageNumber="0" orientation="landscape" horizontalDpi="300" verticalDpi="300"/>
  <rowBreaks count="1" manualBreakCount="1">
    <brk id="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D19" sqref="D19"/>
    </sheetView>
  </sheetViews>
  <sheetFormatPr defaultRowHeight="15"/>
  <cols>
    <col min="1" max="1" width="8.7109375" customWidth="1"/>
    <col min="2" max="2" width="23.85546875" customWidth="1"/>
    <col min="3" max="3" width="30.42578125" customWidth="1"/>
    <col min="4" max="4" width="10.5703125" customWidth="1"/>
    <col min="5" max="5" width="14.42578125" customWidth="1"/>
    <col min="6" max="6" width="16.7109375" customWidth="1"/>
    <col min="7" max="7" width="19.5703125" customWidth="1"/>
    <col min="8" max="8" width="10.140625" customWidth="1"/>
    <col min="9" max="9" width="15.85546875" customWidth="1"/>
    <col min="10" max="10" width="9.140625" customWidth="1"/>
    <col min="11" max="11" width="11.140625" customWidth="1"/>
    <col min="12" max="1025" width="8.7109375" customWidth="1"/>
  </cols>
  <sheetData>
    <row r="1" spans="1:11" ht="21">
      <c r="A1" s="217" t="s">
        <v>138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>
      <c r="A2" s="218" t="s">
        <v>290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</row>
    <row r="4" spans="1:11" ht="38.25">
      <c r="A4" s="27"/>
      <c r="B4" s="220" t="s">
        <v>291</v>
      </c>
      <c r="C4" s="92" t="s">
        <v>292</v>
      </c>
      <c r="D4" s="92" t="s">
        <v>293</v>
      </c>
      <c r="E4" s="92" t="s">
        <v>294</v>
      </c>
      <c r="F4" s="92" t="s">
        <v>293</v>
      </c>
      <c r="G4" s="221" t="s">
        <v>295</v>
      </c>
      <c r="H4" s="221" t="s">
        <v>296</v>
      </c>
      <c r="I4" s="40" t="s">
        <v>297</v>
      </c>
      <c r="J4" s="40" t="s">
        <v>298</v>
      </c>
      <c r="K4" s="222" t="s">
        <v>299</v>
      </c>
    </row>
    <row r="5" spans="1:11">
      <c r="A5" s="27"/>
      <c r="B5" s="223" t="s">
        <v>154</v>
      </c>
      <c r="C5" s="224">
        <f>SUMIF(G14:G57,"Energia elektryczna",I14:I57)</f>
        <v>0</v>
      </c>
      <c r="D5" s="225" t="s">
        <v>72</v>
      </c>
      <c r="E5" s="224">
        <v>1</v>
      </c>
      <c r="F5" s="224" t="s">
        <v>72</v>
      </c>
      <c r="G5" s="226">
        <f>C5*E5</f>
        <v>0</v>
      </c>
      <c r="H5" s="227">
        <v>0.81200000000000006</v>
      </c>
      <c r="I5" s="226">
        <f>H5*G5</f>
        <v>0</v>
      </c>
      <c r="J5" s="228">
        <f>I5/$I$9</f>
        <v>0</v>
      </c>
      <c r="K5" s="229"/>
    </row>
    <row r="6" spans="1:11">
      <c r="A6" s="27"/>
      <c r="B6" s="223" t="s">
        <v>161</v>
      </c>
      <c r="C6" s="224">
        <f>SUMIF(G14:G57,"Benzyna",I14:I57)</f>
        <v>0</v>
      </c>
      <c r="D6" s="225" t="s">
        <v>302</v>
      </c>
      <c r="E6" s="224">
        <v>33.6</v>
      </c>
      <c r="F6" s="224" t="s">
        <v>303</v>
      </c>
      <c r="G6" s="226">
        <f>C6*E6/3600</f>
        <v>0</v>
      </c>
      <c r="H6" s="227">
        <v>0.249</v>
      </c>
      <c r="I6" s="226">
        <f>H6*G6</f>
        <v>0</v>
      </c>
      <c r="J6" s="228">
        <f>I6/$I$9</f>
        <v>0</v>
      </c>
      <c r="K6" s="231"/>
    </row>
    <row r="7" spans="1:11">
      <c r="A7" s="27"/>
      <c r="B7" s="223" t="s">
        <v>159</v>
      </c>
      <c r="C7" s="224">
        <f>D14+D21</f>
        <v>30649.5</v>
      </c>
      <c r="D7" s="225" t="s">
        <v>302</v>
      </c>
      <c r="E7" s="224">
        <v>35.96</v>
      </c>
      <c r="F7" s="224" t="s">
        <v>303</v>
      </c>
      <c r="G7" s="226">
        <f>C7*E7/3600</f>
        <v>306.15445</v>
      </c>
      <c r="H7" s="227">
        <v>0.26700000000000002</v>
      </c>
      <c r="I7" s="226">
        <f>H7*G7</f>
        <v>81.74323815000001</v>
      </c>
      <c r="J7" s="228">
        <f>I7/$I$9</f>
        <v>1</v>
      </c>
      <c r="K7" s="231"/>
    </row>
    <row r="8" spans="1:11">
      <c r="A8" s="27"/>
      <c r="B8" s="232" t="s">
        <v>160</v>
      </c>
      <c r="C8" s="224">
        <f>SUMIF(G14:G57,"LPG",I14:I57)</f>
        <v>0</v>
      </c>
      <c r="D8" s="234" t="s">
        <v>302</v>
      </c>
      <c r="E8" s="235">
        <v>26.5</v>
      </c>
      <c r="F8" s="235" t="s">
        <v>303</v>
      </c>
      <c r="G8" s="226">
        <f>C8*E8/3600</f>
        <v>0</v>
      </c>
      <c r="H8" s="227">
        <v>0.22700000000000001</v>
      </c>
      <c r="I8" s="226">
        <f>H8*G8</f>
        <v>0</v>
      </c>
      <c r="J8" s="228">
        <f>I8/$I$9</f>
        <v>0</v>
      </c>
      <c r="K8" s="231"/>
    </row>
    <row r="9" spans="1:11">
      <c r="A9" s="27"/>
      <c r="B9" s="241" t="s">
        <v>165</v>
      </c>
      <c r="C9" s="242"/>
      <c r="D9" s="242"/>
      <c r="E9" s="242"/>
      <c r="F9" s="242"/>
      <c r="G9" s="243">
        <f>SUM(G5:G8)</f>
        <v>306.15445</v>
      </c>
      <c r="H9" s="242"/>
      <c r="I9" s="244">
        <f>SUM(I5:I8)</f>
        <v>81.74323815000001</v>
      </c>
      <c r="J9" s="245"/>
      <c r="K9" s="246"/>
    </row>
    <row r="10" spans="1:11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</row>
    <row r="11" spans="1:11">
      <c r="A11" s="27"/>
      <c r="B11" s="27" t="s">
        <v>608</v>
      </c>
      <c r="C11" s="27"/>
      <c r="D11" s="27"/>
      <c r="E11" s="27"/>
      <c r="F11" s="27"/>
      <c r="G11" s="27"/>
      <c r="H11" s="27"/>
      <c r="I11" s="27"/>
      <c r="J11" s="27"/>
      <c r="K11" s="27"/>
    </row>
    <row r="12" spans="1:11">
      <c r="A12" s="27"/>
      <c r="B12" s="27" t="s">
        <v>609</v>
      </c>
      <c r="C12" s="27"/>
      <c r="D12" s="333">
        <v>60000</v>
      </c>
      <c r="E12" s="27" t="s">
        <v>610</v>
      </c>
      <c r="F12" s="27"/>
      <c r="G12" s="27"/>
      <c r="H12" s="27"/>
      <c r="I12" s="27"/>
      <c r="J12" s="27"/>
      <c r="K12" s="27"/>
    </row>
    <row r="13" spans="1:11">
      <c r="A13" s="27"/>
      <c r="B13" s="27" t="s">
        <v>611</v>
      </c>
      <c r="C13" s="27"/>
      <c r="D13" s="333">
        <v>35</v>
      </c>
      <c r="E13" s="27" t="s">
        <v>612</v>
      </c>
      <c r="F13" s="27"/>
      <c r="G13" s="27"/>
      <c r="H13" s="27"/>
      <c r="I13" s="27"/>
      <c r="J13" s="27"/>
      <c r="K13" s="27"/>
    </row>
    <row r="14" spans="1:11">
      <c r="A14" s="27"/>
      <c r="B14" s="27" t="s">
        <v>613</v>
      </c>
      <c r="C14" s="27"/>
      <c r="D14" s="27">
        <f>D12*D13/100</f>
        <v>21000</v>
      </c>
      <c r="E14" s="27" t="s">
        <v>302</v>
      </c>
      <c r="F14" s="27"/>
      <c r="G14" s="27"/>
      <c r="H14" s="27"/>
      <c r="I14" s="27"/>
      <c r="J14" s="27"/>
      <c r="K14" s="27"/>
    </row>
    <row r="15" spans="1:1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</row>
    <row r="16" spans="1:11">
      <c r="A16" s="27"/>
      <c r="B16" s="27" t="s">
        <v>614</v>
      </c>
      <c r="C16" s="27"/>
      <c r="D16" s="333">
        <v>3</v>
      </c>
      <c r="E16" s="27" t="s">
        <v>610</v>
      </c>
      <c r="F16" s="27"/>
      <c r="G16" s="27"/>
      <c r="H16" s="27"/>
      <c r="I16" s="27"/>
      <c r="J16" s="27"/>
      <c r="K16" s="27"/>
    </row>
    <row r="17" spans="1:11">
      <c r="A17" s="27"/>
      <c r="B17" s="27" t="s">
        <v>615</v>
      </c>
      <c r="C17" s="27"/>
      <c r="D17" s="333">
        <v>34</v>
      </c>
      <c r="E17" s="27"/>
      <c r="F17" s="27"/>
      <c r="G17" s="27"/>
      <c r="H17" s="27"/>
      <c r="I17" s="27"/>
      <c r="J17" s="27"/>
      <c r="K17" s="27"/>
    </row>
    <row r="18" spans="1:11">
      <c r="A18" s="27"/>
      <c r="B18" s="27" t="s">
        <v>616</v>
      </c>
      <c r="C18" s="27"/>
      <c r="D18" s="333">
        <v>6</v>
      </c>
      <c r="E18" s="27"/>
      <c r="F18" s="27"/>
      <c r="G18" s="27"/>
      <c r="H18" s="27"/>
      <c r="I18" s="27"/>
      <c r="J18" s="27"/>
      <c r="K18" s="27"/>
    </row>
    <row r="19" spans="1:11">
      <c r="A19" s="27"/>
      <c r="B19" s="27" t="s">
        <v>617</v>
      </c>
      <c r="C19" s="27"/>
      <c r="D19" s="27">
        <f>(D17*250*D16)+(D18*D16*115)</f>
        <v>27570</v>
      </c>
      <c r="E19" s="27" t="s">
        <v>610</v>
      </c>
      <c r="F19" s="27"/>
      <c r="G19" s="27"/>
      <c r="H19" s="27"/>
      <c r="I19" s="27"/>
      <c r="J19" s="27"/>
      <c r="K19" s="27"/>
    </row>
    <row r="20" spans="1:11">
      <c r="A20" s="27"/>
      <c r="B20" s="27" t="s">
        <v>611</v>
      </c>
      <c r="C20" s="27"/>
      <c r="D20" s="27">
        <v>35</v>
      </c>
      <c r="E20" s="27" t="s">
        <v>612</v>
      </c>
      <c r="F20" s="27"/>
      <c r="G20" s="27"/>
      <c r="H20" s="27"/>
      <c r="I20" s="27"/>
      <c r="J20" s="27"/>
      <c r="K20" s="27"/>
    </row>
    <row r="21" spans="1:11">
      <c r="A21" s="27"/>
      <c r="B21" s="27" t="s">
        <v>613</v>
      </c>
      <c r="C21" s="27"/>
      <c r="D21" s="27">
        <f>D19*D20/100</f>
        <v>9649.5</v>
      </c>
      <c r="E21" s="27" t="s">
        <v>302</v>
      </c>
      <c r="F21" s="27"/>
      <c r="G21" s="27"/>
      <c r="H21" s="27"/>
      <c r="I21" s="27"/>
      <c r="J21" s="27"/>
      <c r="K21" s="27"/>
    </row>
  </sheetData>
  <pageMargins left="0.7" right="0.7" top="0.75" bottom="0.75" header="0.51180555555555496" footer="0.51180555555555496"/>
  <pageSetup paperSize="9" scale="62" firstPageNumber="0" orientation="landscape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Normal="100" workbookViewId="0">
      <selection activeCell="J5" sqref="J5"/>
    </sheetView>
  </sheetViews>
  <sheetFormatPr defaultRowHeight="15"/>
  <cols>
    <col min="1" max="1" width="8.7109375" customWidth="1"/>
    <col min="2" max="2" width="35.42578125" customWidth="1"/>
    <col min="3" max="6" width="17.5703125" customWidth="1"/>
    <col min="7" max="7" width="13.28515625" customWidth="1"/>
    <col min="8" max="9" width="8.7109375" customWidth="1"/>
    <col min="10" max="10" width="11" customWidth="1"/>
    <col min="11" max="11" width="4.28515625" customWidth="1"/>
    <col min="12" max="15" width="10.85546875" customWidth="1"/>
    <col min="16" max="1025" width="8.7109375" customWidth="1"/>
  </cols>
  <sheetData>
    <row r="1" spans="1:16" ht="21">
      <c r="A1" s="217" t="s">
        <v>141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6" ht="15.75">
      <c r="A2" s="218" t="s">
        <v>290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1:16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6" ht="38.25">
      <c r="A4" s="27"/>
      <c r="B4" s="220"/>
      <c r="C4" s="92" t="s">
        <v>618</v>
      </c>
      <c r="D4" s="92" t="s">
        <v>619</v>
      </c>
      <c r="E4" s="92" t="s">
        <v>620</v>
      </c>
      <c r="F4" s="92" t="s">
        <v>621</v>
      </c>
      <c r="G4" s="92" t="s">
        <v>622</v>
      </c>
      <c r="H4" s="92" t="s">
        <v>623</v>
      </c>
      <c r="I4" s="92" t="s">
        <v>624</v>
      </c>
      <c r="J4" s="316" t="s">
        <v>625</v>
      </c>
      <c r="K4" s="27"/>
      <c r="L4" s="220" t="s">
        <v>626</v>
      </c>
      <c r="M4" s="92" t="s">
        <v>627</v>
      </c>
      <c r="N4" s="92" t="s">
        <v>628</v>
      </c>
      <c r="O4" s="316" t="s">
        <v>387</v>
      </c>
    </row>
    <row r="5" spans="1:16">
      <c r="A5" s="27"/>
      <c r="B5" s="334" t="s">
        <v>629</v>
      </c>
      <c r="C5" s="111">
        <v>45</v>
      </c>
      <c r="D5" s="335">
        <v>4.4999999999999998E-2</v>
      </c>
      <c r="E5" s="111">
        <v>0.9</v>
      </c>
      <c r="F5" s="111">
        <f t="shared" ref="F5:F11" si="0">INT(C5*(1+D5*E5))</f>
        <v>46</v>
      </c>
      <c r="G5" s="111">
        <v>50</v>
      </c>
      <c r="H5" s="111">
        <v>7.7</v>
      </c>
      <c r="I5" s="111">
        <v>365</v>
      </c>
      <c r="J5" s="336">
        <f t="shared" ref="J5:J11" si="1">ROUND(F5*G5*H5*I5/1000000,0)</f>
        <v>6</v>
      </c>
      <c r="K5" s="27"/>
      <c r="L5" s="337">
        <f t="shared" ref="L5:L11" si="2">J5*C23/$C$16</f>
        <v>0</v>
      </c>
      <c r="M5" s="338">
        <f t="shared" ref="M5:M11" si="3">J5*D23/$C$17</f>
        <v>24.096385542168676</v>
      </c>
      <c r="N5" s="338">
        <f t="shared" ref="N5:N11" si="4">J5*E23/$C$18</f>
        <v>0</v>
      </c>
      <c r="O5" s="339">
        <f t="shared" ref="O5:O11" si="5">J5*F23/$C$19</f>
        <v>0</v>
      </c>
    </row>
    <row r="6" spans="1:16">
      <c r="A6" s="27"/>
      <c r="B6" s="334" t="s">
        <v>630</v>
      </c>
      <c r="C6" s="111">
        <v>6057</v>
      </c>
      <c r="D6" s="335">
        <v>4.4999999999999998E-2</v>
      </c>
      <c r="E6" s="111">
        <v>0.9</v>
      </c>
      <c r="F6" s="111">
        <f t="shared" si="0"/>
        <v>6302</v>
      </c>
      <c r="G6" s="111">
        <v>155</v>
      </c>
      <c r="H6" s="111">
        <v>7.7</v>
      </c>
      <c r="I6" s="111">
        <v>365</v>
      </c>
      <c r="J6" s="336">
        <f t="shared" si="1"/>
        <v>2745</v>
      </c>
      <c r="K6" s="27"/>
      <c r="L6" s="337">
        <f t="shared" si="2"/>
        <v>0</v>
      </c>
      <c r="M6" s="338">
        <f t="shared" si="3"/>
        <v>6614.4578313253014</v>
      </c>
      <c r="N6" s="338">
        <f t="shared" si="4"/>
        <v>3084.2696629213483</v>
      </c>
      <c r="O6" s="339">
        <f t="shared" si="5"/>
        <v>1209.2511013215858</v>
      </c>
    </row>
    <row r="7" spans="1:16">
      <c r="A7" s="27"/>
      <c r="B7" s="340" t="s">
        <v>631</v>
      </c>
      <c r="C7" s="111">
        <v>993</v>
      </c>
      <c r="D7" s="335">
        <v>4.4999999999999998E-2</v>
      </c>
      <c r="E7" s="111">
        <v>0.33</v>
      </c>
      <c r="F7" s="111">
        <f t="shared" si="0"/>
        <v>1007</v>
      </c>
      <c r="G7" s="111">
        <v>200</v>
      </c>
      <c r="H7" s="111">
        <v>7.7</v>
      </c>
      <c r="I7" s="111">
        <v>365</v>
      </c>
      <c r="J7" s="336">
        <f t="shared" si="1"/>
        <v>566</v>
      </c>
      <c r="K7" s="27"/>
      <c r="L7" s="337">
        <f t="shared" si="2"/>
        <v>0</v>
      </c>
      <c r="M7" s="338">
        <f t="shared" si="3"/>
        <v>227.30923694779116</v>
      </c>
      <c r="N7" s="338">
        <f t="shared" si="4"/>
        <v>1695.8801498127341</v>
      </c>
      <c r="O7" s="339">
        <f t="shared" si="5"/>
        <v>249.33920704845815</v>
      </c>
    </row>
    <row r="8" spans="1:16">
      <c r="A8" s="27"/>
      <c r="B8" s="334" t="s">
        <v>632</v>
      </c>
      <c r="C8" s="111">
        <v>1187</v>
      </c>
      <c r="D8" s="335">
        <v>4.4999999999999998E-2</v>
      </c>
      <c r="E8" s="111">
        <v>1.07</v>
      </c>
      <c r="F8" s="111">
        <f t="shared" si="0"/>
        <v>1244</v>
      </c>
      <c r="G8" s="111">
        <v>900</v>
      </c>
      <c r="H8" s="111">
        <v>7.7</v>
      </c>
      <c r="I8" s="111">
        <v>365</v>
      </c>
      <c r="J8" s="336">
        <f t="shared" si="1"/>
        <v>3147</v>
      </c>
      <c r="K8" s="27"/>
      <c r="L8" s="337">
        <f t="shared" si="2"/>
        <v>0</v>
      </c>
      <c r="M8" s="338">
        <f t="shared" si="3"/>
        <v>0</v>
      </c>
      <c r="N8" s="338">
        <f t="shared" si="4"/>
        <v>11786.516853932584</v>
      </c>
      <c r="O8" s="339">
        <f t="shared" si="5"/>
        <v>0</v>
      </c>
    </row>
    <row r="9" spans="1:16">
      <c r="A9" s="27"/>
      <c r="B9" s="334" t="s">
        <v>633</v>
      </c>
      <c r="C9" s="111">
        <v>393</v>
      </c>
      <c r="D9" s="335">
        <v>4.4999999999999998E-2</v>
      </c>
      <c r="E9" s="111">
        <v>0.35</v>
      </c>
      <c r="F9" s="111">
        <f t="shared" si="0"/>
        <v>399</v>
      </c>
      <c r="G9" s="111">
        <v>450</v>
      </c>
      <c r="H9" s="111">
        <v>7.7</v>
      </c>
      <c r="I9" s="111">
        <v>365</v>
      </c>
      <c r="J9" s="336">
        <f t="shared" si="1"/>
        <v>505</v>
      </c>
      <c r="K9" s="27"/>
      <c r="L9" s="337">
        <f t="shared" si="2"/>
        <v>0</v>
      </c>
      <c r="M9" s="338">
        <f t="shared" si="3"/>
        <v>0</v>
      </c>
      <c r="N9" s="338">
        <f t="shared" si="4"/>
        <v>1891.385767790262</v>
      </c>
      <c r="O9" s="339">
        <f t="shared" si="5"/>
        <v>0</v>
      </c>
    </row>
    <row r="10" spans="1:16">
      <c r="A10" s="27"/>
      <c r="B10" s="334" t="s">
        <v>634</v>
      </c>
      <c r="C10" s="111">
        <v>92</v>
      </c>
      <c r="D10" s="335">
        <v>4.4999999999999998E-2</v>
      </c>
      <c r="E10" s="111">
        <v>1.1499999999999999</v>
      </c>
      <c r="F10" s="111">
        <f t="shared" si="0"/>
        <v>96</v>
      </c>
      <c r="G10" s="111">
        <v>450</v>
      </c>
      <c r="H10" s="111">
        <v>7.7</v>
      </c>
      <c r="I10" s="111">
        <v>365</v>
      </c>
      <c r="J10" s="336">
        <f t="shared" si="1"/>
        <v>121</v>
      </c>
      <c r="K10" s="27"/>
      <c r="L10" s="337">
        <f t="shared" si="2"/>
        <v>0</v>
      </c>
      <c r="M10" s="338">
        <f t="shared" si="3"/>
        <v>0</v>
      </c>
      <c r="N10" s="338">
        <f t="shared" si="4"/>
        <v>453.18352059925093</v>
      </c>
      <c r="O10" s="339">
        <f t="shared" si="5"/>
        <v>0</v>
      </c>
    </row>
    <row r="11" spans="1:16">
      <c r="A11" s="27"/>
      <c r="B11" s="334" t="s">
        <v>635</v>
      </c>
      <c r="C11" s="111">
        <v>25</v>
      </c>
      <c r="D11" s="335">
        <v>4.4999999999999998E-2</v>
      </c>
      <c r="E11" s="111">
        <v>0.9</v>
      </c>
      <c r="F11" s="111">
        <f t="shared" si="0"/>
        <v>26</v>
      </c>
      <c r="G11" s="111">
        <v>450</v>
      </c>
      <c r="H11" s="111">
        <v>7.7</v>
      </c>
      <c r="I11" s="111">
        <v>365</v>
      </c>
      <c r="J11" s="336">
        <f t="shared" si="1"/>
        <v>33</v>
      </c>
      <c r="K11" s="27"/>
      <c r="L11" s="337">
        <f t="shared" si="2"/>
        <v>0</v>
      </c>
      <c r="M11" s="338">
        <f t="shared" si="3"/>
        <v>0</v>
      </c>
      <c r="N11" s="338">
        <f t="shared" si="4"/>
        <v>123.59550561797752</v>
      </c>
      <c r="O11" s="339">
        <f t="shared" si="5"/>
        <v>0</v>
      </c>
    </row>
    <row r="12" spans="1:16">
      <c r="A12" s="27"/>
      <c r="B12" s="341" t="s">
        <v>165</v>
      </c>
      <c r="C12" s="342">
        <f>SUM(C5:C11)</f>
        <v>8792</v>
      </c>
      <c r="D12" s="342"/>
      <c r="E12" s="342"/>
      <c r="F12" s="342">
        <f>SUM(F5:F11)</f>
        <v>9120</v>
      </c>
      <c r="G12" s="163"/>
      <c r="H12" s="163"/>
      <c r="I12" s="163"/>
      <c r="J12" s="343">
        <f>SUM(J5:J11)</f>
        <v>7123</v>
      </c>
      <c r="K12" s="27"/>
      <c r="L12" s="344">
        <f>SUM(L5:L11)</f>
        <v>0</v>
      </c>
      <c r="M12" s="345">
        <f>SUM(M5:M11)</f>
        <v>6865.863453815261</v>
      </c>
      <c r="N12" s="345">
        <f>SUM(N5:N11)</f>
        <v>19034.831460674155</v>
      </c>
      <c r="O12" s="346">
        <f>SUM(O5:O11)</f>
        <v>1458.5903083700439</v>
      </c>
    </row>
    <row r="13" spans="1:16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 t="s">
        <v>636</v>
      </c>
      <c r="M13" s="347">
        <f>M12*C17</f>
        <v>1709.6</v>
      </c>
      <c r="N13" s="347">
        <f>N12*C18</f>
        <v>5082.2999999999993</v>
      </c>
      <c r="O13" s="348">
        <f>C19*O12</f>
        <v>331.09999999999997</v>
      </c>
      <c r="P13" s="349"/>
    </row>
    <row r="14" spans="1:16">
      <c r="A14" s="27"/>
      <c r="B14" s="350" t="s">
        <v>637</v>
      </c>
      <c r="C14" s="27"/>
      <c r="D14" s="25"/>
      <c r="E14" s="25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16" ht="25.5">
      <c r="A15" s="27"/>
      <c r="B15" s="220" t="s">
        <v>291</v>
      </c>
      <c r="C15" s="351" t="s">
        <v>638</v>
      </c>
      <c r="D15" s="352"/>
      <c r="E15" s="25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7"/>
      <c r="B16" s="223" t="s">
        <v>154</v>
      </c>
      <c r="C16" s="353">
        <v>0.81200000000000006</v>
      </c>
      <c r="D16" s="25"/>
      <c r="E16" s="25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7"/>
      <c r="B17" s="223" t="s">
        <v>161</v>
      </c>
      <c r="C17" s="353">
        <v>0.249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7"/>
      <c r="B18" s="223" t="s">
        <v>159</v>
      </c>
      <c r="C18" s="353">
        <v>0.26700000000000002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7"/>
      <c r="B19" s="354" t="s">
        <v>160</v>
      </c>
      <c r="C19" s="355">
        <v>0.22700000000000001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</row>
    <row r="21" spans="1:15">
      <c r="A21" s="27"/>
      <c r="B21" s="27"/>
      <c r="C21" s="27" t="s">
        <v>639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</row>
    <row r="22" spans="1:15">
      <c r="A22" s="27"/>
      <c r="B22" s="220"/>
      <c r="C22" s="92" t="s">
        <v>154</v>
      </c>
      <c r="D22" s="92" t="s">
        <v>161</v>
      </c>
      <c r="E22" s="92" t="s">
        <v>159</v>
      </c>
      <c r="F22" s="316" t="s">
        <v>160</v>
      </c>
      <c r="G22" s="27"/>
      <c r="H22" s="27"/>
      <c r="I22" s="27"/>
      <c r="J22" s="27"/>
      <c r="K22" s="27"/>
      <c r="L22" s="27"/>
      <c r="M22" s="27"/>
      <c r="N22" s="27"/>
      <c r="O22" s="27"/>
    </row>
    <row r="23" spans="1:15">
      <c r="A23" s="27"/>
      <c r="B23" s="334" t="s">
        <v>629</v>
      </c>
      <c r="C23" s="356">
        <v>0</v>
      </c>
      <c r="D23" s="356">
        <v>1</v>
      </c>
      <c r="E23" s="356">
        <v>0</v>
      </c>
      <c r="F23" s="357">
        <v>0</v>
      </c>
      <c r="G23" s="27"/>
      <c r="H23" s="27"/>
      <c r="I23" s="27"/>
      <c r="J23" s="27"/>
      <c r="K23" s="27"/>
      <c r="L23" s="27"/>
      <c r="M23" s="27"/>
      <c r="N23" s="27"/>
      <c r="O23" s="27"/>
    </row>
    <row r="24" spans="1:15">
      <c r="A24" s="27"/>
      <c r="B24" s="334" t="s">
        <v>630</v>
      </c>
      <c r="C24" s="356">
        <v>0</v>
      </c>
      <c r="D24" s="356">
        <v>0.6</v>
      </c>
      <c r="E24" s="356">
        <v>0.3</v>
      </c>
      <c r="F24" s="357">
        <v>0.1</v>
      </c>
      <c r="G24" s="27"/>
      <c r="H24" s="27"/>
      <c r="I24" s="27"/>
      <c r="J24" s="27"/>
      <c r="K24" s="27"/>
      <c r="L24" s="27"/>
      <c r="M24" s="27"/>
      <c r="N24" s="27"/>
      <c r="O24" s="27"/>
    </row>
    <row r="25" spans="1:15">
      <c r="A25" s="27"/>
      <c r="B25" s="340" t="s">
        <v>631</v>
      </c>
      <c r="C25" s="356">
        <v>0</v>
      </c>
      <c r="D25" s="356">
        <v>0.1</v>
      </c>
      <c r="E25" s="356">
        <v>0.8</v>
      </c>
      <c r="F25" s="357">
        <v>0.1</v>
      </c>
      <c r="G25" s="27"/>
      <c r="H25" s="27"/>
      <c r="I25" s="27"/>
      <c r="J25" s="27"/>
      <c r="K25" s="27"/>
      <c r="L25" s="27"/>
      <c r="M25" s="27"/>
      <c r="N25" s="27"/>
      <c r="O25" s="27"/>
    </row>
    <row r="26" spans="1:15">
      <c r="A26" s="27"/>
      <c r="B26" s="334" t="s">
        <v>632</v>
      </c>
      <c r="C26" s="356">
        <v>0</v>
      </c>
      <c r="D26" s="356">
        <v>0</v>
      </c>
      <c r="E26" s="356">
        <v>1</v>
      </c>
      <c r="F26" s="357">
        <v>0</v>
      </c>
      <c r="G26" s="27"/>
      <c r="H26" s="27"/>
      <c r="I26" s="27"/>
      <c r="J26" s="27"/>
      <c r="K26" s="27"/>
      <c r="L26" s="27"/>
      <c r="M26" s="27"/>
      <c r="N26" s="27"/>
      <c r="O26" s="27"/>
    </row>
    <row r="27" spans="1:15">
      <c r="A27" s="27"/>
      <c r="B27" s="334" t="s">
        <v>633</v>
      </c>
      <c r="C27" s="356">
        <v>0</v>
      </c>
      <c r="D27" s="356">
        <v>0</v>
      </c>
      <c r="E27" s="356">
        <v>1</v>
      </c>
      <c r="F27" s="357">
        <v>0</v>
      </c>
      <c r="G27" s="27"/>
      <c r="H27" s="27"/>
      <c r="I27" s="27"/>
      <c r="J27" s="27"/>
      <c r="K27" s="27"/>
      <c r="L27" s="27"/>
      <c r="M27" s="27"/>
      <c r="N27" s="27"/>
      <c r="O27" s="27"/>
    </row>
    <row r="28" spans="1:15">
      <c r="A28" s="27"/>
      <c r="B28" s="334" t="s">
        <v>634</v>
      </c>
      <c r="C28" s="356">
        <v>0</v>
      </c>
      <c r="D28" s="356">
        <v>0</v>
      </c>
      <c r="E28" s="356">
        <v>1</v>
      </c>
      <c r="F28" s="357">
        <v>0</v>
      </c>
      <c r="G28" s="27"/>
      <c r="H28" s="27"/>
      <c r="I28" s="27"/>
      <c r="J28" s="27"/>
      <c r="K28" s="27"/>
      <c r="L28" s="27"/>
      <c r="M28" s="27"/>
      <c r="N28" s="27"/>
      <c r="O28" s="27"/>
    </row>
    <row r="29" spans="1:15">
      <c r="A29" s="27"/>
      <c r="B29" s="358" t="s">
        <v>635</v>
      </c>
      <c r="C29" s="359">
        <v>0</v>
      </c>
      <c r="D29" s="359">
        <v>0</v>
      </c>
      <c r="E29" s="359">
        <v>1</v>
      </c>
      <c r="F29" s="360">
        <v>0</v>
      </c>
      <c r="G29" s="27"/>
      <c r="H29" s="27"/>
      <c r="I29" s="27"/>
      <c r="J29" s="27"/>
      <c r="K29" s="27"/>
      <c r="L29" s="27"/>
      <c r="M29" s="27"/>
      <c r="N29" s="27"/>
      <c r="O29" s="27"/>
    </row>
    <row r="30" spans="1:1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</sheetData>
  <pageMargins left="0.7" right="0.7" top="0.75" bottom="0.75" header="0.51180555555555496" footer="0.51180555555555496"/>
  <pageSetup paperSize="9" scale="63" firstPageNumber="0" orientation="landscape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P24" sqref="P24"/>
    </sheetView>
  </sheetViews>
  <sheetFormatPr defaultRowHeight="15"/>
  <cols>
    <col min="1" max="1025" width="8.7109375" customWidth="1"/>
  </cols>
  <sheetData>
    <row r="1" spans="1:1" ht="20.25">
      <c r="A1" s="139" t="s">
        <v>640</v>
      </c>
    </row>
    <row r="2" spans="1:1" ht="15.75">
      <c r="A2" s="361" t="s">
        <v>641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zoomScaleNormal="100" workbookViewId="0">
      <selection activeCell="G2" sqref="G2"/>
    </sheetView>
  </sheetViews>
  <sheetFormatPr defaultRowHeight="15"/>
  <cols>
    <col min="1" max="1025" width="8.7109375" customWidth="1"/>
  </cols>
  <sheetData>
    <row r="1" spans="1:7" ht="20.25">
      <c r="A1" s="139" t="s">
        <v>642</v>
      </c>
    </row>
    <row r="2" spans="1:7" ht="15.75">
      <c r="A2" s="361" t="s">
        <v>643</v>
      </c>
      <c r="G2" s="362" t="s">
        <v>644</v>
      </c>
    </row>
  </sheetData>
  <hyperlinks>
    <hyperlink ref="G2" location="BUD_GMIN!A1" display="Budynki gminne"/>
  </hyperlink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8"/>
  <sheetViews>
    <sheetView topLeftCell="A62" zoomScaleNormal="100" workbookViewId="0">
      <selection activeCell="J73" sqref="J73"/>
    </sheetView>
  </sheetViews>
  <sheetFormatPr defaultRowHeight="15"/>
  <cols>
    <col min="1" max="1" width="18.7109375" style="363" customWidth="1"/>
    <col min="2" max="2" width="6.5703125" style="363" customWidth="1"/>
    <col min="3" max="3" width="4.42578125" style="363" customWidth="1"/>
    <col min="4" max="4" width="41.85546875" style="363" customWidth="1"/>
    <col min="5" max="6" width="12.7109375" style="363" customWidth="1"/>
    <col min="7" max="8" width="12.7109375" style="364" customWidth="1"/>
    <col min="9" max="256" width="9.140625" style="363" customWidth="1"/>
    <col min="257" max="257" width="18.7109375" style="363" customWidth="1"/>
    <col min="258" max="258" width="6.5703125" style="363" customWidth="1"/>
    <col min="259" max="259" width="4.42578125" style="363" customWidth="1"/>
    <col min="260" max="260" width="41.85546875" style="363" customWidth="1"/>
    <col min="261" max="264" width="12.7109375" style="363" customWidth="1"/>
    <col min="265" max="512" width="9.140625" style="363" customWidth="1"/>
    <col min="513" max="513" width="18.7109375" style="363" customWidth="1"/>
    <col min="514" max="514" width="6.5703125" style="363" customWidth="1"/>
    <col min="515" max="515" width="4.42578125" style="363" customWidth="1"/>
    <col min="516" max="516" width="41.85546875" style="363" customWidth="1"/>
    <col min="517" max="520" width="12.7109375" style="363" customWidth="1"/>
    <col min="521" max="768" width="9.140625" style="363" customWidth="1"/>
    <col min="769" max="769" width="18.7109375" style="363" customWidth="1"/>
    <col min="770" max="770" width="6.5703125" style="363" customWidth="1"/>
    <col min="771" max="771" width="4.42578125" style="363" customWidth="1"/>
    <col min="772" max="772" width="41.85546875" style="363" customWidth="1"/>
    <col min="773" max="776" width="12.7109375" style="363" customWidth="1"/>
    <col min="777" max="1025" width="9.140625" style="363" customWidth="1"/>
  </cols>
  <sheetData>
    <row r="1" spans="1:8">
      <c r="A1" s="365"/>
      <c r="B1" s="365"/>
      <c r="C1" s="366"/>
      <c r="D1" s="366"/>
      <c r="E1" s="366"/>
      <c r="F1" s="366"/>
      <c r="G1" s="367"/>
      <c r="H1" s="367"/>
    </row>
    <row r="2" spans="1:8">
      <c r="A2" s="368">
        <v>2009</v>
      </c>
      <c r="B2" s="366"/>
      <c r="C2" s="366"/>
      <c r="D2" s="366"/>
      <c r="E2" s="366"/>
      <c r="F2" s="366"/>
      <c r="G2" s="367"/>
      <c r="H2" s="367"/>
    </row>
    <row r="3" spans="1:8" ht="38.25">
      <c r="A3" s="369" t="s">
        <v>645</v>
      </c>
      <c r="B3" s="370" t="s">
        <v>646</v>
      </c>
      <c r="C3" s="369" t="s">
        <v>647</v>
      </c>
      <c r="D3" s="369" t="s">
        <v>648</v>
      </c>
      <c r="E3" s="370" t="s">
        <v>649</v>
      </c>
      <c r="F3" s="370" t="s">
        <v>650</v>
      </c>
      <c r="G3" s="371" t="s">
        <v>651</v>
      </c>
      <c r="H3" s="371" t="s">
        <v>650</v>
      </c>
    </row>
    <row r="4" spans="1:8">
      <c r="A4" s="372" t="s">
        <v>652</v>
      </c>
      <c r="B4" s="111" t="s">
        <v>653</v>
      </c>
      <c r="C4" s="111">
        <v>1</v>
      </c>
      <c r="D4" s="372" t="s">
        <v>654</v>
      </c>
      <c r="E4" s="372"/>
      <c r="F4" s="372"/>
      <c r="G4" s="373"/>
      <c r="H4" s="373"/>
    </row>
    <row r="5" spans="1:8">
      <c r="A5" s="372" t="s">
        <v>652</v>
      </c>
      <c r="B5" s="111" t="s">
        <v>653</v>
      </c>
      <c r="C5" s="111">
        <v>2</v>
      </c>
      <c r="D5" s="372" t="s">
        <v>655</v>
      </c>
      <c r="E5" s="372"/>
      <c r="F5" s="372"/>
      <c r="G5" s="373"/>
      <c r="H5" s="373"/>
    </row>
    <row r="6" spans="1:8">
      <c r="A6" s="372" t="s">
        <v>652</v>
      </c>
      <c r="B6" s="111" t="s">
        <v>653</v>
      </c>
      <c r="C6" s="374">
        <f>SUM(DANE_GAZ!G75)</f>
        <v>166</v>
      </c>
      <c r="D6" s="372" t="s">
        <v>176</v>
      </c>
      <c r="E6" s="372"/>
      <c r="F6" s="372"/>
      <c r="G6" s="373"/>
      <c r="H6" s="373"/>
    </row>
    <row r="7" spans="1:8">
      <c r="A7" s="372" t="s">
        <v>652</v>
      </c>
      <c r="B7" s="111" t="s">
        <v>653</v>
      </c>
      <c r="C7" s="111">
        <v>4</v>
      </c>
      <c r="D7" s="372" t="s">
        <v>656</v>
      </c>
      <c r="E7" s="372"/>
      <c r="F7" s="372"/>
      <c r="G7" s="373"/>
      <c r="H7" s="373"/>
    </row>
    <row r="8" spans="1:8">
      <c r="A8" s="372" t="s">
        <v>652</v>
      </c>
      <c r="B8" s="111" t="s">
        <v>653</v>
      </c>
      <c r="C8" s="111">
        <v>5</v>
      </c>
      <c r="D8" s="372" t="s">
        <v>657</v>
      </c>
      <c r="E8" s="372"/>
      <c r="F8" s="372"/>
      <c r="G8" s="373"/>
      <c r="H8" s="373"/>
    </row>
    <row r="9" spans="1:8">
      <c r="A9" s="366"/>
      <c r="B9" s="366"/>
      <c r="C9" s="366"/>
      <c r="D9" s="366"/>
      <c r="E9" s="375">
        <f>SUM(E4:E8)</f>
        <v>0</v>
      </c>
      <c r="F9" s="375">
        <f>SUM(F4:F8)</f>
        <v>0</v>
      </c>
      <c r="G9" s="376">
        <f>SUM(G4:G8)</f>
        <v>0</v>
      </c>
      <c r="H9" s="376">
        <f>SUM(H4:H8)</f>
        <v>0</v>
      </c>
    </row>
    <row r="10" spans="1:8">
      <c r="A10" s="372" t="s">
        <v>652</v>
      </c>
      <c r="B10" s="111" t="s">
        <v>658</v>
      </c>
      <c r="C10" s="111">
        <v>1</v>
      </c>
      <c r="D10" s="372" t="s">
        <v>654</v>
      </c>
      <c r="E10" s="372">
        <v>116</v>
      </c>
      <c r="F10" s="372">
        <v>58</v>
      </c>
      <c r="G10" s="373">
        <v>228.44200000000001</v>
      </c>
      <c r="H10" s="373">
        <v>176.76</v>
      </c>
    </row>
    <row r="11" spans="1:8">
      <c r="A11" s="372" t="s">
        <v>652</v>
      </c>
      <c r="B11" s="111" t="s">
        <v>658</v>
      </c>
      <c r="C11" s="111">
        <v>2</v>
      </c>
      <c r="D11" s="372" t="s">
        <v>655</v>
      </c>
      <c r="E11" s="372">
        <v>6</v>
      </c>
      <c r="F11" s="372"/>
      <c r="G11" s="373">
        <v>481.78399999999999</v>
      </c>
      <c r="H11" s="373"/>
    </row>
    <row r="12" spans="1:8">
      <c r="A12" s="372" t="s">
        <v>652</v>
      </c>
      <c r="B12" s="111" t="s">
        <v>658</v>
      </c>
      <c r="C12" s="111">
        <v>3</v>
      </c>
      <c r="D12" s="372" t="s">
        <v>176</v>
      </c>
      <c r="E12" s="372">
        <v>5</v>
      </c>
      <c r="F12" s="372"/>
      <c r="G12" s="373">
        <v>19.916</v>
      </c>
      <c r="H12" s="373"/>
    </row>
    <row r="13" spans="1:8">
      <c r="A13" s="372" t="s">
        <v>652</v>
      </c>
      <c r="B13" s="111" t="s">
        <v>658</v>
      </c>
      <c r="C13" s="111">
        <v>4</v>
      </c>
      <c r="D13" s="372" t="s">
        <v>656</v>
      </c>
      <c r="E13" s="372">
        <v>5</v>
      </c>
      <c r="F13" s="372"/>
      <c r="G13" s="373">
        <v>25.763000000000002</v>
      </c>
      <c r="H13" s="373"/>
    </row>
    <row r="14" spans="1:8">
      <c r="A14" s="372" t="s">
        <v>652</v>
      </c>
      <c r="B14" s="111" t="s">
        <v>658</v>
      </c>
      <c r="C14" s="111">
        <v>5</v>
      </c>
      <c r="D14" s="372" t="s">
        <v>657</v>
      </c>
      <c r="E14" s="372">
        <v>1</v>
      </c>
      <c r="F14" s="372"/>
      <c r="G14" s="373">
        <v>18.5</v>
      </c>
      <c r="H14" s="373"/>
    </row>
    <row r="15" spans="1:8">
      <c r="A15" s="366"/>
      <c r="B15" s="366"/>
      <c r="C15" s="366"/>
      <c r="D15" s="366"/>
      <c r="E15" s="375">
        <f>SUM(E10:E14)</f>
        <v>133</v>
      </c>
      <c r="F15" s="375">
        <f>SUM(F10:F14)</f>
        <v>58</v>
      </c>
      <c r="G15" s="376">
        <f>SUM(G10:G14)</f>
        <v>774.40500000000009</v>
      </c>
      <c r="H15" s="376">
        <f>SUM(H10:H14)</f>
        <v>176.76</v>
      </c>
    </row>
    <row r="16" spans="1:8">
      <c r="A16" s="365"/>
      <c r="B16" s="365"/>
      <c r="C16" s="366"/>
      <c r="D16" s="366"/>
      <c r="E16" s="366"/>
      <c r="F16" s="366"/>
      <c r="G16" s="367"/>
      <c r="H16" s="367"/>
    </row>
    <row r="17" spans="1:8">
      <c r="A17" s="365"/>
      <c r="B17" s="365"/>
      <c r="C17" s="366"/>
      <c r="D17" s="366"/>
      <c r="E17" s="366"/>
      <c r="F17" s="366"/>
      <c r="G17" s="367"/>
      <c r="H17" s="367"/>
    </row>
    <row r="18" spans="1:8">
      <c r="A18" s="368">
        <v>2010</v>
      </c>
      <c r="B18" s="366"/>
      <c r="C18" s="366"/>
      <c r="D18" s="366"/>
      <c r="E18" s="366"/>
      <c r="F18" s="366"/>
      <c r="G18" s="367"/>
      <c r="H18" s="367"/>
    </row>
    <row r="19" spans="1:8" ht="38.25">
      <c r="A19" s="369" t="s">
        <v>645</v>
      </c>
      <c r="B19" s="370" t="s">
        <v>646</v>
      </c>
      <c r="C19" s="369" t="s">
        <v>647</v>
      </c>
      <c r="D19" s="369" t="s">
        <v>648</v>
      </c>
      <c r="E19" s="370" t="s">
        <v>649</v>
      </c>
      <c r="F19" s="370" t="s">
        <v>650</v>
      </c>
      <c r="G19" s="371" t="s">
        <v>651</v>
      </c>
      <c r="H19" s="371" t="s">
        <v>650</v>
      </c>
    </row>
    <row r="20" spans="1:8">
      <c r="A20" s="372" t="s">
        <v>652</v>
      </c>
      <c r="B20" s="111" t="s">
        <v>653</v>
      </c>
      <c r="C20" s="111">
        <v>1</v>
      </c>
      <c r="D20" s="372" t="s">
        <v>654</v>
      </c>
      <c r="E20" s="372"/>
      <c r="F20" s="372"/>
      <c r="G20" s="373"/>
      <c r="H20" s="373"/>
    </row>
    <row r="21" spans="1:8">
      <c r="A21" s="372" t="s">
        <v>652</v>
      </c>
      <c r="B21" s="111" t="s">
        <v>653</v>
      </c>
      <c r="C21" s="111">
        <v>2</v>
      </c>
      <c r="D21" s="372" t="s">
        <v>655</v>
      </c>
      <c r="E21" s="372"/>
      <c r="F21" s="372"/>
      <c r="G21" s="373"/>
      <c r="H21" s="373"/>
    </row>
    <row r="22" spans="1:8">
      <c r="A22" s="372" t="s">
        <v>652</v>
      </c>
      <c r="B22" s="111" t="s">
        <v>653</v>
      </c>
      <c r="C22" s="111">
        <v>3</v>
      </c>
      <c r="D22" s="372" t="s">
        <v>176</v>
      </c>
      <c r="E22" s="372"/>
      <c r="F22" s="372"/>
      <c r="G22" s="373"/>
      <c r="H22" s="373"/>
    </row>
    <row r="23" spans="1:8">
      <c r="A23" s="372" t="s">
        <v>652</v>
      </c>
      <c r="B23" s="111" t="s">
        <v>653</v>
      </c>
      <c r="C23" s="111">
        <v>4</v>
      </c>
      <c r="D23" s="372" t="s">
        <v>656</v>
      </c>
      <c r="E23" s="372"/>
      <c r="F23" s="372"/>
      <c r="G23" s="373"/>
      <c r="H23" s="373"/>
    </row>
    <row r="24" spans="1:8">
      <c r="A24" s="372" t="s">
        <v>652</v>
      </c>
      <c r="B24" s="111" t="s">
        <v>653</v>
      </c>
      <c r="C24" s="111">
        <v>5</v>
      </c>
      <c r="D24" s="372" t="s">
        <v>657</v>
      </c>
      <c r="E24" s="372"/>
      <c r="F24" s="372"/>
      <c r="G24" s="373"/>
      <c r="H24" s="373"/>
    </row>
    <row r="25" spans="1:8">
      <c r="A25" s="366"/>
      <c r="B25" s="366"/>
      <c r="C25" s="366"/>
      <c r="D25" s="366"/>
      <c r="E25" s="375">
        <f>SUM(E20:E24)</f>
        <v>0</v>
      </c>
      <c r="F25" s="375">
        <f>SUM(F20:F24)</f>
        <v>0</v>
      </c>
      <c r="G25" s="376">
        <f>SUM(G20:G24)</f>
        <v>0</v>
      </c>
      <c r="H25" s="376">
        <f>SUM(H20:H24)</f>
        <v>0</v>
      </c>
    </row>
    <row r="26" spans="1:8">
      <c r="A26" s="372" t="s">
        <v>652</v>
      </c>
      <c r="B26" s="111" t="s">
        <v>658</v>
      </c>
      <c r="C26" s="111">
        <v>1</v>
      </c>
      <c r="D26" s="372" t="s">
        <v>654</v>
      </c>
      <c r="E26" s="372">
        <v>137</v>
      </c>
      <c r="F26" s="372">
        <v>89</v>
      </c>
      <c r="G26" s="373">
        <v>268.39999999999998</v>
      </c>
      <c r="H26" s="373">
        <v>265.2</v>
      </c>
    </row>
    <row r="27" spans="1:8">
      <c r="A27" s="372" t="s">
        <v>652</v>
      </c>
      <c r="B27" s="111" t="s">
        <v>658</v>
      </c>
      <c r="C27" s="111">
        <v>2</v>
      </c>
      <c r="D27" s="372" t="s">
        <v>655</v>
      </c>
      <c r="E27" s="372">
        <v>6</v>
      </c>
      <c r="F27" s="372"/>
      <c r="G27" s="373">
        <v>679.5</v>
      </c>
      <c r="H27" s="373"/>
    </row>
    <row r="28" spans="1:8">
      <c r="A28" s="372" t="s">
        <v>652</v>
      </c>
      <c r="B28" s="111" t="s">
        <v>658</v>
      </c>
      <c r="C28" s="111">
        <v>3</v>
      </c>
      <c r="D28" s="372" t="s">
        <v>176</v>
      </c>
      <c r="E28" s="372">
        <v>6</v>
      </c>
      <c r="F28" s="372"/>
      <c r="G28" s="373">
        <v>27.1</v>
      </c>
      <c r="H28" s="373"/>
    </row>
    <row r="29" spans="1:8">
      <c r="A29" s="372" t="s">
        <v>652</v>
      </c>
      <c r="B29" s="111" t="s">
        <v>658</v>
      </c>
      <c r="C29" s="111">
        <v>4</v>
      </c>
      <c r="D29" s="372" t="s">
        <v>656</v>
      </c>
      <c r="E29" s="372">
        <v>3</v>
      </c>
      <c r="F29" s="372"/>
      <c r="G29" s="373">
        <v>18.2</v>
      </c>
      <c r="H29" s="373"/>
    </row>
    <row r="30" spans="1:8">
      <c r="A30" s="372" t="s">
        <v>652</v>
      </c>
      <c r="B30" s="111" t="s">
        <v>658</v>
      </c>
      <c r="C30" s="111">
        <v>5</v>
      </c>
      <c r="D30" s="372" t="s">
        <v>657</v>
      </c>
      <c r="E30" s="372">
        <v>1</v>
      </c>
      <c r="F30" s="372"/>
      <c r="G30" s="373">
        <v>19.3</v>
      </c>
      <c r="H30" s="373"/>
    </row>
    <row r="31" spans="1:8">
      <c r="A31" s="366"/>
      <c r="B31" s="366"/>
      <c r="C31" s="366"/>
      <c r="D31" s="366"/>
      <c r="E31" s="375">
        <f>SUM(E26:E30)</f>
        <v>153</v>
      </c>
      <c r="F31" s="375">
        <f>SUM(F26:F30)</f>
        <v>89</v>
      </c>
      <c r="G31" s="376">
        <f>SUM(G26:G30)</f>
        <v>1012.5</v>
      </c>
      <c r="H31" s="376">
        <f>SUM(H26:H30)</f>
        <v>265.2</v>
      </c>
    </row>
    <row r="32" spans="1:8">
      <c r="A32" s="365"/>
      <c r="B32" s="365"/>
      <c r="C32" s="366"/>
      <c r="D32" s="366"/>
      <c r="E32" s="366"/>
      <c r="F32" s="366"/>
      <c r="G32" s="367"/>
      <c r="H32" s="367"/>
    </row>
    <row r="33" spans="1:8">
      <c r="A33" s="365"/>
      <c r="B33" s="365"/>
      <c r="C33" s="366"/>
      <c r="D33" s="366"/>
      <c r="E33" s="366"/>
      <c r="F33" s="366"/>
      <c r="G33" s="367"/>
      <c r="H33" s="367"/>
    </row>
    <row r="34" spans="1:8">
      <c r="A34" s="368">
        <v>2011</v>
      </c>
      <c r="B34" s="366"/>
      <c r="C34" s="366"/>
      <c r="D34" s="366"/>
      <c r="E34" s="366"/>
      <c r="F34" s="366"/>
      <c r="G34" s="367"/>
      <c r="H34" s="367"/>
    </row>
    <row r="35" spans="1:8" ht="38.25">
      <c r="A35" s="369" t="s">
        <v>645</v>
      </c>
      <c r="B35" s="370" t="s">
        <v>646</v>
      </c>
      <c r="C35" s="369" t="s">
        <v>647</v>
      </c>
      <c r="D35" s="369" t="s">
        <v>648</v>
      </c>
      <c r="E35" s="370" t="s">
        <v>649</v>
      </c>
      <c r="F35" s="370" t="s">
        <v>650</v>
      </c>
      <c r="G35" s="371" t="s">
        <v>651</v>
      </c>
      <c r="H35" s="371" t="s">
        <v>650</v>
      </c>
    </row>
    <row r="36" spans="1:8">
      <c r="A36" s="372" t="s">
        <v>652</v>
      </c>
      <c r="B36" s="111" t="s">
        <v>653</v>
      </c>
      <c r="C36" s="111">
        <v>1</v>
      </c>
      <c r="D36" s="372" t="s">
        <v>654</v>
      </c>
      <c r="E36" s="372"/>
      <c r="F36" s="372"/>
      <c r="G36" s="373"/>
      <c r="H36" s="373"/>
    </row>
    <row r="37" spans="1:8">
      <c r="A37" s="372" t="s">
        <v>652</v>
      </c>
      <c r="B37" s="111" t="s">
        <v>653</v>
      </c>
      <c r="C37" s="111">
        <v>2</v>
      </c>
      <c r="D37" s="372" t="s">
        <v>655</v>
      </c>
      <c r="E37" s="372"/>
      <c r="F37" s="372"/>
      <c r="G37" s="373"/>
      <c r="H37" s="373"/>
    </row>
    <row r="38" spans="1:8">
      <c r="A38" s="372" t="s">
        <v>652</v>
      </c>
      <c r="B38" s="111" t="s">
        <v>653</v>
      </c>
      <c r="C38" s="111">
        <v>3</v>
      </c>
      <c r="D38" s="372" t="s">
        <v>176</v>
      </c>
      <c r="E38" s="372"/>
      <c r="F38" s="372"/>
      <c r="G38" s="373"/>
      <c r="H38" s="373"/>
    </row>
    <row r="39" spans="1:8">
      <c r="A39" s="372" t="s">
        <v>652</v>
      </c>
      <c r="B39" s="111" t="s">
        <v>653</v>
      </c>
      <c r="C39" s="111">
        <v>4</v>
      </c>
      <c r="D39" s="372" t="s">
        <v>656</v>
      </c>
      <c r="E39" s="372"/>
      <c r="F39" s="372"/>
      <c r="G39" s="373"/>
      <c r="H39" s="373"/>
    </row>
    <row r="40" spans="1:8">
      <c r="A40" s="372" t="s">
        <v>652</v>
      </c>
      <c r="B40" s="111" t="s">
        <v>653</v>
      </c>
      <c r="C40" s="111">
        <v>5</v>
      </c>
      <c r="D40" s="372" t="s">
        <v>657</v>
      </c>
      <c r="E40" s="372"/>
      <c r="F40" s="372"/>
      <c r="G40" s="373"/>
      <c r="H40" s="373"/>
    </row>
    <row r="41" spans="1:8">
      <c r="A41" s="366"/>
      <c r="B41" s="366"/>
      <c r="C41" s="366"/>
      <c r="D41" s="366"/>
      <c r="E41" s="375">
        <f>SUM(E36:E40)</f>
        <v>0</v>
      </c>
      <c r="F41" s="375">
        <f>SUM(F36:F40)</f>
        <v>0</v>
      </c>
      <c r="G41" s="376">
        <f>SUM(G36:G40)</f>
        <v>0</v>
      </c>
      <c r="H41" s="376">
        <f>SUM(H36:H40)</f>
        <v>0</v>
      </c>
    </row>
    <row r="42" spans="1:8">
      <c r="A42" s="372" t="s">
        <v>652</v>
      </c>
      <c r="B42" s="111" t="s">
        <v>658</v>
      </c>
      <c r="C42" s="111">
        <v>1</v>
      </c>
      <c r="D42" s="372" t="s">
        <v>654</v>
      </c>
      <c r="E42" s="372">
        <v>189</v>
      </c>
      <c r="F42" s="372">
        <v>113</v>
      </c>
      <c r="G42" s="373">
        <v>153.9</v>
      </c>
      <c r="H42" s="373">
        <v>87.9</v>
      </c>
    </row>
    <row r="43" spans="1:8">
      <c r="A43" s="372" t="s">
        <v>652</v>
      </c>
      <c r="B43" s="111" t="s">
        <v>658</v>
      </c>
      <c r="C43" s="111">
        <v>2</v>
      </c>
      <c r="D43" s="372" t="s">
        <v>655</v>
      </c>
      <c r="E43" s="372">
        <v>6</v>
      </c>
      <c r="F43" s="372"/>
      <c r="G43" s="373">
        <v>733.6</v>
      </c>
      <c r="H43" s="373"/>
    </row>
    <row r="44" spans="1:8">
      <c r="A44" s="372" t="s">
        <v>652</v>
      </c>
      <c r="B44" s="111" t="s">
        <v>658</v>
      </c>
      <c r="C44" s="111">
        <v>3</v>
      </c>
      <c r="D44" s="372" t="s">
        <v>176</v>
      </c>
      <c r="E44" s="372">
        <v>7</v>
      </c>
      <c r="F44" s="372"/>
      <c r="G44" s="373">
        <v>37.200000000000003</v>
      </c>
      <c r="H44" s="373"/>
    </row>
    <row r="45" spans="1:8">
      <c r="A45" s="372" t="s">
        <v>652</v>
      </c>
      <c r="B45" s="111" t="s">
        <v>658</v>
      </c>
      <c r="C45" s="111">
        <v>4</v>
      </c>
      <c r="D45" s="372" t="s">
        <v>656</v>
      </c>
      <c r="E45" s="372">
        <v>6</v>
      </c>
      <c r="F45" s="372"/>
      <c r="G45" s="373">
        <v>27.6</v>
      </c>
      <c r="H45" s="373"/>
    </row>
    <row r="46" spans="1:8">
      <c r="A46" s="372" t="s">
        <v>652</v>
      </c>
      <c r="B46" s="111" t="s">
        <v>658</v>
      </c>
      <c r="C46" s="111">
        <v>5</v>
      </c>
      <c r="D46" s="372" t="s">
        <v>657</v>
      </c>
      <c r="E46" s="372">
        <v>1</v>
      </c>
      <c r="F46" s="372"/>
      <c r="G46" s="373">
        <v>14.4</v>
      </c>
      <c r="H46" s="373"/>
    </row>
    <row r="47" spans="1:8">
      <c r="A47" s="366"/>
      <c r="B47" s="366"/>
      <c r="C47" s="366"/>
      <c r="D47" s="366"/>
      <c r="E47" s="375">
        <f>SUM(E42:E46)</f>
        <v>209</v>
      </c>
      <c r="F47" s="375">
        <f>SUM(F42:F46)</f>
        <v>113</v>
      </c>
      <c r="G47" s="376">
        <f>SUM(G42:G46)</f>
        <v>966.7</v>
      </c>
      <c r="H47" s="376">
        <f>SUM(H42:H46)</f>
        <v>87.9</v>
      </c>
    </row>
    <row r="48" spans="1:8">
      <c r="A48" s="365"/>
      <c r="B48" s="365"/>
      <c r="C48" s="366"/>
      <c r="D48" s="366"/>
      <c r="E48" s="366"/>
      <c r="F48" s="366"/>
      <c r="G48" s="367"/>
      <c r="H48" s="367"/>
    </row>
    <row r="49" spans="1:8">
      <c r="A49" s="366"/>
      <c r="B49" s="366"/>
      <c r="C49" s="366"/>
      <c r="D49" s="366"/>
      <c r="E49" s="366"/>
      <c r="F49" s="366"/>
      <c r="G49" s="367"/>
      <c r="H49" s="367"/>
    </row>
    <row r="50" spans="1:8">
      <c r="A50" s="368">
        <v>2012</v>
      </c>
      <c r="B50" s="366"/>
      <c r="C50" s="366"/>
      <c r="D50" s="366"/>
      <c r="E50" s="366"/>
      <c r="F50" s="366"/>
      <c r="G50" s="367"/>
      <c r="H50" s="367"/>
    </row>
    <row r="51" spans="1:8" ht="38.25">
      <c r="A51" s="369" t="s">
        <v>645</v>
      </c>
      <c r="B51" s="370" t="s">
        <v>646</v>
      </c>
      <c r="C51" s="369" t="s">
        <v>647</v>
      </c>
      <c r="D51" s="369" t="s">
        <v>648</v>
      </c>
      <c r="E51" s="370" t="s">
        <v>649</v>
      </c>
      <c r="F51" s="370" t="s">
        <v>650</v>
      </c>
      <c r="G51" s="371" t="s">
        <v>651</v>
      </c>
      <c r="H51" s="371" t="s">
        <v>650</v>
      </c>
    </row>
    <row r="52" spans="1:8">
      <c r="A52" s="372" t="s">
        <v>652</v>
      </c>
      <c r="B52" s="111" t="s">
        <v>653</v>
      </c>
      <c r="C52" s="111">
        <v>1</v>
      </c>
      <c r="D52" s="372" t="s">
        <v>654</v>
      </c>
      <c r="E52" s="372"/>
      <c r="F52" s="372"/>
      <c r="G52" s="373"/>
      <c r="H52" s="373"/>
    </row>
    <row r="53" spans="1:8">
      <c r="A53" s="372" t="s">
        <v>652</v>
      </c>
      <c r="B53" s="111" t="s">
        <v>653</v>
      </c>
      <c r="C53" s="111">
        <v>2</v>
      </c>
      <c r="D53" s="372" t="s">
        <v>655</v>
      </c>
      <c r="E53" s="372">
        <v>1</v>
      </c>
      <c r="F53" s="372"/>
      <c r="G53" s="373">
        <v>612.1</v>
      </c>
      <c r="H53" s="373"/>
    </row>
    <row r="54" spans="1:8">
      <c r="A54" s="372" t="s">
        <v>652</v>
      </c>
      <c r="B54" s="111" t="s">
        <v>653</v>
      </c>
      <c r="C54" s="111">
        <v>3</v>
      </c>
      <c r="D54" s="372" t="s">
        <v>176</v>
      </c>
      <c r="E54" s="372"/>
      <c r="F54" s="372"/>
      <c r="G54" s="373"/>
      <c r="H54" s="373"/>
    </row>
    <row r="55" spans="1:8">
      <c r="A55" s="372" t="s">
        <v>652</v>
      </c>
      <c r="B55" s="111" t="s">
        <v>653</v>
      </c>
      <c r="C55" s="111">
        <v>4</v>
      </c>
      <c r="D55" s="372" t="s">
        <v>656</v>
      </c>
      <c r="E55" s="372"/>
      <c r="F55" s="372"/>
      <c r="G55" s="373"/>
      <c r="H55" s="373"/>
    </row>
    <row r="56" spans="1:8">
      <c r="A56" s="372" t="s">
        <v>652</v>
      </c>
      <c r="B56" s="111" t="s">
        <v>653</v>
      </c>
      <c r="C56" s="111">
        <v>5</v>
      </c>
      <c r="D56" s="372" t="s">
        <v>657</v>
      </c>
      <c r="E56" s="372"/>
      <c r="F56" s="372"/>
      <c r="G56" s="373"/>
      <c r="H56" s="373"/>
    </row>
    <row r="57" spans="1:8">
      <c r="A57" s="366"/>
      <c r="B57" s="366"/>
      <c r="C57" s="366"/>
      <c r="D57" s="366"/>
      <c r="E57" s="375">
        <f>SUM(E52:E56)</f>
        <v>1</v>
      </c>
      <c r="F57" s="375">
        <f>SUM(F52:F56)</f>
        <v>0</v>
      </c>
      <c r="G57" s="376">
        <f>SUM(G52:G56)</f>
        <v>612.1</v>
      </c>
      <c r="H57" s="376">
        <f>SUM(H52:H56)</f>
        <v>0</v>
      </c>
    </row>
    <row r="58" spans="1:8">
      <c r="A58" s="372" t="s">
        <v>652</v>
      </c>
      <c r="B58" s="111" t="s">
        <v>658</v>
      </c>
      <c r="C58" s="111">
        <v>1</v>
      </c>
      <c r="D58" s="372" t="s">
        <v>654</v>
      </c>
      <c r="E58" s="372">
        <v>195</v>
      </c>
      <c r="F58" s="372">
        <v>102</v>
      </c>
      <c r="G58" s="373">
        <v>340.8</v>
      </c>
      <c r="H58" s="373">
        <v>274.60000000000002</v>
      </c>
    </row>
    <row r="59" spans="1:8">
      <c r="A59" s="372" t="s">
        <v>652</v>
      </c>
      <c r="B59" s="111" t="s">
        <v>658</v>
      </c>
      <c r="C59" s="111">
        <v>2</v>
      </c>
      <c r="D59" s="372" t="s">
        <v>655</v>
      </c>
      <c r="E59" s="372">
        <v>8</v>
      </c>
      <c r="F59" s="372"/>
      <c r="G59" s="373">
        <v>767.8</v>
      </c>
      <c r="H59" s="373"/>
    </row>
    <row r="60" spans="1:8">
      <c r="A60" s="372" t="s">
        <v>652</v>
      </c>
      <c r="B60" s="111" t="s">
        <v>658</v>
      </c>
      <c r="C60" s="111">
        <v>3</v>
      </c>
      <c r="D60" s="372" t="s">
        <v>176</v>
      </c>
      <c r="E60" s="372">
        <v>8</v>
      </c>
      <c r="F60" s="372"/>
      <c r="G60" s="373">
        <v>49.1</v>
      </c>
      <c r="H60" s="373"/>
    </row>
    <row r="61" spans="1:8">
      <c r="A61" s="372" t="s">
        <v>652</v>
      </c>
      <c r="B61" s="111" t="s">
        <v>658</v>
      </c>
      <c r="C61" s="111">
        <v>4</v>
      </c>
      <c r="D61" s="372" t="s">
        <v>656</v>
      </c>
      <c r="E61" s="372">
        <v>6</v>
      </c>
      <c r="F61" s="372"/>
      <c r="G61" s="373">
        <v>31.4</v>
      </c>
      <c r="H61" s="373"/>
    </row>
    <row r="62" spans="1:8">
      <c r="A62" s="372" t="s">
        <v>652</v>
      </c>
      <c r="B62" s="111" t="s">
        <v>658</v>
      </c>
      <c r="C62" s="111">
        <v>5</v>
      </c>
      <c r="D62" s="372" t="s">
        <v>657</v>
      </c>
      <c r="E62" s="372">
        <v>1</v>
      </c>
      <c r="F62" s="372"/>
      <c r="G62" s="373">
        <v>17.399999999999999</v>
      </c>
      <c r="H62" s="373"/>
    </row>
    <row r="63" spans="1:8">
      <c r="A63" s="366"/>
      <c r="B63" s="366"/>
      <c r="C63" s="366"/>
      <c r="D63" s="366"/>
      <c r="E63" s="375">
        <f>SUM(E58:E62)</f>
        <v>218</v>
      </c>
      <c r="F63" s="375">
        <f>SUM(F58:F62)</f>
        <v>102</v>
      </c>
      <c r="G63" s="376">
        <f>SUM(G58:G62)</f>
        <v>1206.5</v>
      </c>
      <c r="H63" s="376">
        <f>SUM(H58:H62)</f>
        <v>274.60000000000002</v>
      </c>
    </row>
    <row r="64" spans="1:8">
      <c r="A64" s="366"/>
      <c r="B64" s="366"/>
      <c r="C64" s="366"/>
      <c r="D64" s="366"/>
      <c r="E64" s="366"/>
      <c r="F64" s="366"/>
      <c r="G64" s="367"/>
      <c r="H64" s="367"/>
    </row>
    <row r="65" spans="1:11">
      <c r="A65" s="368">
        <v>2021</v>
      </c>
      <c r="B65" s="366"/>
      <c r="C65" s="366"/>
      <c r="D65" s="366"/>
      <c r="E65" s="366"/>
      <c r="F65" s="366"/>
      <c r="G65" s="367"/>
      <c r="H65" s="367"/>
    </row>
    <row r="66" spans="1:11" ht="38.25">
      <c r="A66" s="369" t="s">
        <v>645</v>
      </c>
      <c r="B66" s="370" t="s">
        <v>646</v>
      </c>
      <c r="C66" s="369" t="s">
        <v>647</v>
      </c>
      <c r="D66" s="369" t="s">
        <v>648</v>
      </c>
      <c r="E66" s="370" t="s">
        <v>649</v>
      </c>
      <c r="F66" s="370" t="s">
        <v>650</v>
      </c>
      <c r="G66" s="371" t="s">
        <v>651</v>
      </c>
      <c r="H66" s="371" t="s">
        <v>650</v>
      </c>
    </row>
    <row r="67" spans="1:11">
      <c r="A67" s="372" t="s">
        <v>652</v>
      </c>
      <c r="B67" s="111" t="s">
        <v>653</v>
      </c>
      <c r="C67" s="111">
        <v>1</v>
      </c>
      <c r="D67" s="372" t="s">
        <v>654</v>
      </c>
      <c r="E67" s="372"/>
      <c r="F67" s="372"/>
      <c r="G67" s="373"/>
      <c r="H67" s="373"/>
    </row>
    <row r="68" spans="1:11">
      <c r="A68" s="372" t="s">
        <v>652</v>
      </c>
      <c r="B68" s="111" t="s">
        <v>653</v>
      </c>
      <c r="C68" s="111">
        <v>2</v>
      </c>
      <c r="D68" s="372" t="s">
        <v>655</v>
      </c>
      <c r="E68" s="372">
        <v>1</v>
      </c>
      <c r="F68" s="372"/>
      <c r="G68" s="373">
        <v>3418.7</v>
      </c>
      <c r="H68" s="373"/>
    </row>
    <row r="69" spans="1:11">
      <c r="A69" s="372" t="s">
        <v>652</v>
      </c>
      <c r="B69" s="111" t="s">
        <v>653</v>
      </c>
      <c r="C69" s="111">
        <v>3</v>
      </c>
      <c r="D69" s="372" t="s">
        <v>176</v>
      </c>
      <c r="E69" s="372"/>
      <c r="F69" s="372"/>
      <c r="G69" s="373"/>
      <c r="H69" s="373"/>
    </row>
    <row r="70" spans="1:11">
      <c r="A70" s="372" t="s">
        <v>652</v>
      </c>
      <c r="B70" s="111" t="s">
        <v>653</v>
      </c>
      <c r="C70" s="111">
        <v>4</v>
      </c>
      <c r="D70" s="372" t="s">
        <v>656</v>
      </c>
      <c r="E70" s="372"/>
      <c r="F70" s="372"/>
      <c r="G70" s="373"/>
      <c r="H70" s="373"/>
    </row>
    <row r="71" spans="1:11">
      <c r="A71" s="372" t="s">
        <v>652</v>
      </c>
      <c r="B71" s="111" t="s">
        <v>653</v>
      </c>
      <c r="C71" s="111">
        <v>5</v>
      </c>
      <c r="D71" s="372" t="s">
        <v>657</v>
      </c>
      <c r="E71" s="372"/>
      <c r="F71" s="372"/>
      <c r="G71" s="373"/>
      <c r="H71" s="373"/>
    </row>
    <row r="72" spans="1:11">
      <c r="A72" s="366"/>
      <c r="B72" s="366"/>
      <c r="C72" s="366"/>
      <c r="D72" s="366"/>
      <c r="E72" s="375">
        <f>SUM(E67:E71)</f>
        <v>1</v>
      </c>
      <c r="F72" s="375">
        <f>SUM(F67:F71)</f>
        <v>0</v>
      </c>
      <c r="G72" s="376">
        <f>SUM(G67:G71)</f>
        <v>3418.7</v>
      </c>
      <c r="H72" s="376">
        <f>SUM(H67:H71)</f>
        <v>0</v>
      </c>
    </row>
    <row r="73" spans="1:11">
      <c r="A73" s="372" t="s">
        <v>652</v>
      </c>
      <c r="B73" s="111" t="s">
        <v>658</v>
      </c>
      <c r="C73" s="111">
        <v>1</v>
      </c>
      <c r="D73" s="372" t="s">
        <v>654</v>
      </c>
      <c r="E73" s="372">
        <v>746</v>
      </c>
      <c r="F73" s="372">
        <v>700</v>
      </c>
      <c r="G73" s="373">
        <v>1085.8</v>
      </c>
      <c r="H73" s="373">
        <v>800</v>
      </c>
    </row>
    <row r="74" spans="1:11">
      <c r="A74" s="372" t="s">
        <v>652</v>
      </c>
      <c r="B74" s="111" t="s">
        <v>658</v>
      </c>
      <c r="C74" s="111">
        <v>2</v>
      </c>
      <c r="D74" s="372" t="s">
        <v>655</v>
      </c>
      <c r="E74" s="372">
        <v>25</v>
      </c>
      <c r="F74" s="372"/>
      <c r="G74" s="373">
        <v>7708.2</v>
      </c>
      <c r="H74" s="373"/>
      <c r="J74" s="364"/>
      <c r="K74" s="364"/>
    </row>
    <row r="75" spans="1:11">
      <c r="A75" s="372" t="s">
        <v>652</v>
      </c>
      <c r="B75" s="111" t="s">
        <v>658</v>
      </c>
      <c r="C75" s="111">
        <v>3</v>
      </c>
      <c r="D75" s="372" t="s">
        <v>176</v>
      </c>
      <c r="E75" s="372">
        <v>20</v>
      </c>
      <c r="F75" s="372"/>
      <c r="G75" s="373">
        <v>166</v>
      </c>
      <c r="H75" s="373"/>
    </row>
    <row r="76" spans="1:11">
      <c r="A76" s="372" t="s">
        <v>652</v>
      </c>
      <c r="B76" s="111" t="s">
        <v>658</v>
      </c>
      <c r="C76" s="111">
        <v>4</v>
      </c>
      <c r="D76" s="372" t="s">
        <v>656</v>
      </c>
      <c r="E76" s="372">
        <v>21</v>
      </c>
      <c r="F76" s="372"/>
      <c r="G76" s="373">
        <v>150</v>
      </c>
      <c r="H76" s="373"/>
    </row>
    <row r="77" spans="1:11">
      <c r="A77" s="372" t="s">
        <v>652</v>
      </c>
      <c r="B77" s="111" t="s">
        <v>658</v>
      </c>
      <c r="C77" s="111">
        <v>5</v>
      </c>
      <c r="D77" s="372" t="s">
        <v>657</v>
      </c>
      <c r="E77" s="372">
        <v>1</v>
      </c>
      <c r="F77" s="372"/>
      <c r="G77" s="373">
        <v>2799</v>
      </c>
      <c r="H77" s="373"/>
    </row>
    <row r="78" spans="1:11">
      <c r="A78" s="366"/>
      <c r="B78" s="366"/>
      <c r="C78" s="366"/>
      <c r="D78" s="366"/>
      <c r="E78" s="375">
        <f>SUM(E73:E77)</f>
        <v>813</v>
      </c>
      <c r="F78" s="375">
        <f>SUM(F73:F77)</f>
        <v>700</v>
      </c>
      <c r="G78" s="376">
        <f>SUM(G73:G77)</f>
        <v>11909</v>
      </c>
      <c r="H78" s="376">
        <f>SUM(H73:H77)</f>
        <v>800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Zakresy nazwane</vt:lpstr>
      </vt:variant>
      <vt:variant>
        <vt:i4>15</vt:i4>
      </vt:variant>
    </vt:vector>
  </HeadingPairs>
  <TitlesOfParts>
    <vt:vector size="32" baseType="lpstr">
      <vt:lpstr>DEF</vt:lpstr>
      <vt:lpstr>TYTUŁ</vt:lpstr>
      <vt:lpstr>RAPORT</vt:lpstr>
      <vt:lpstr>PROGNOZA</vt:lpstr>
      <vt:lpstr>OGOLNE</vt:lpstr>
      <vt:lpstr>BUD_GMIN</vt:lpstr>
      <vt:lpstr>BUD_USLUG</vt:lpstr>
      <vt:lpstr>BUD_MIESZK</vt:lpstr>
      <vt:lpstr>BUD_MIESZK_A</vt:lpstr>
      <vt:lpstr>PRZEM</vt:lpstr>
      <vt:lpstr>OSW</vt:lpstr>
      <vt:lpstr>TR_GMIN</vt:lpstr>
      <vt:lpstr>TR_PUBL</vt:lpstr>
      <vt:lpstr>TR_PRYW</vt:lpstr>
      <vt:lpstr>G_ODP</vt:lpstr>
      <vt:lpstr>G_W-S</vt:lpstr>
      <vt:lpstr>DANE_GAZ</vt:lpstr>
      <vt:lpstr>EURO</vt:lpstr>
      <vt:lpstr>JEDN</vt:lpstr>
      <vt:lpstr>KAT_POJ</vt:lpstr>
      <vt:lpstr>KLAS_BUD</vt:lpstr>
      <vt:lpstr>BUD_USLUG!Obszar_wydruku</vt:lpstr>
      <vt:lpstr>RAPORT!Obszar_wydruku</vt:lpstr>
      <vt:lpstr>TR_PRYW!Obszar_wydruku</vt:lpstr>
      <vt:lpstr>OSW_TECH</vt:lpstr>
      <vt:lpstr>OSW_TYP</vt:lpstr>
      <vt:lpstr>PAL_POJ</vt:lpstr>
      <vt:lpstr>PRZEZ_OZE</vt:lpstr>
      <vt:lpstr>RODZAJ_OZE</vt:lpstr>
      <vt:lpstr>STATUS_SKLAD</vt:lpstr>
      <vt:lpstr>TAK_OZE</vt:lpstr>
      <vt:lpstr>ZAG_GAZWYSYP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NUVARRO</dc:creator>
  <dc:description/>
  <cp:lastModifiedBy>Wasilewska Beata</cp:lastModifiedBy>
  <cp:revision>2</cp:revision>
  <cp:lastPrinted>2015-05-07T13:55:21Z</cp:lastPrinted>
  <dcterms:created xsi:type="dcterms:W3CDTF">2015-04-22T14:33:18Z</dcterms:created>
  <dcterms:modified xsi:type="dcterms:W3CDTF">2022-08-22T10:48:04Z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